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2"/>
  <workbookPr defaultThemeVersion="166925"/>
  <mc:AlternateContent xmlns:mc="http://schemas.openxmlformats.org/markup-compatibility/2006">
    <mc:Choice Requires="x15">
      <x15ac:absPath xmlns:x15ac="http://schemas.microsoft.com/office/spreadsheetml/2010/11/ac" url="/Users/barrera/Desktop/"/>
    </mc:Choice>
  </mc:AlternateContent>
  <xr:revisionPtr revIDLastSave="0" documentId="8_{5EB39846-B804-C44D-8478-32226ECEFC14}" xr6:coauthVersionLast="36" xr6:coauthVersionMax="36" xr10:uidLastSave="{00000000-0000-0000-0000-000000000000}"/>
  <bookViews>
    <workbookView xWindow="2320" yWindow="500" windowWidth="27640" windowHeight="16060" xr2:uid="{53C2A4F6-3F9C-0341-9842-48F6E4585EB7}"/>
  </bookViews>
  <sheets>
    <sheet name="Hoja1" sheetId="1" r:id="rId1"/>
  </sheets>
  <externalReferences>
    <externalReference r:id="rId2"/>
  </externalReferenc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98" i="1" l="1"/>
  <c r="F97" i="1"/>
  <c r="F96" i="1"/>
  <c r="F95" i="1"/>
  <c r="H90" i="1"/>
  <c r="E90" i="1"/>
  <c r="H89" i="1"/>
  <c r="E89" i="1"/>
  <c r="H88" i="1"/>
  <c r="E88" i="1"/>
  <c r="H87" i="1"/>
  <c r="E87" i="1"/>
  <c r="E85" i="1"/>
  <c r="F85" i="1" s="1"/>
  <c r="E84" i="1"/>
  <c r="F84" i="1" s="1"/>
  <c r="D78" i="1"/>
  <c r="E78" i="1" s="1"/>
  <c r="F78" i="1" s="1"/>
  <c r="H75" i="1"/>
  <c r="F75" i="1"/>
  <c r="G75" i="1" s="1"/>
  <c r="E75" i="1"/>
  <c r="G72" i="1"/>
  <c r="F72" i="1"/>
  <c r="E72" i="1"/>
  <c r="D72" i="1"/>
  <c r="F70" i="1"/>
  <c r="E65" i="1" s="1"/>
  <c r="D70" i="1"/>
  <c r="E70" i="1" s="1"/>
  <c r="F65" i="1" s="1"/>
  <c r="D67" i="1"/>
  <c r="D65" i="1"/>
  <c r="C60" i="1"/>
  <c r="C59" i="1"/>
  <c r="C49" i="1" l="1"/>
  <c r="K31" i="1"/>
  <c r="J31" i="1"/>
  <c r="K25" i="1"/>
  <c r="K8" i="1"/>
  <c r="K9" i="1"/>
  <c r="K10" i="1"/>
  <c r="K11" i="1"/>
  <c r="K12" i="1"/>
  <c r="K13" i="1"/>
  <c r="K14" i="1"/>
  <c r="K15" i="1"/>
  <c r="K16" i="1"/>
  <c r="K17" i="1"/>
  <c r="K18" i="1"/>
  <c r="K19" i="1"/>
  <c r="K20" i="1"/>
  <c r="K21" i="1"/>
  <c r="K22" i="1"/>
  <c r="K23" i="1"/>
  <c r="K24" i="1"/>
  <c r="K7" i="1"/>
  <c r="K6" i="1"/>
  <c r="K5" i="1"/>
  <c r="K4" i="1"/>
  <c r="J25" i="1"/>
  <c r="J24" i="1"/>
  <c r="J23" i="1"/>
  <c r="J22" i="1"/>
  <c r="J21" i="1"/>
  <c r="J20" i="1"/>
  <c r="J19" i="1"/>
  <c r="J18" i="1"/>
  <c r="J17" i="1"/>
  <c r="J16" i="1"/>
  <c r="J15" i="1"/>
  <c r="J14" i="1"/>
  <c r="J13" i="1"/>
  <c r="J12" i="1"/>
  <c r="J11" i="1"/>
  <c r="J10" i="1"/>
  <c r="J9" i="1"/>
  <c r="J8" i="1"/>
  <c r="J7" i="1"/>
  <c r="J6" i="1"/>
  <c r="J5" i="1"/>
  <c r="J4" i="1"/>
  <c r="I31" i="1"/>
  <c r="H31" i="1"/>
  <c r="H25" i="1"/>
  <c r="I24" i="1"/>
  <c r="I23" i="1"/>
  <c r="I22" i="1"/>
  <c r="I21" i="1"/>
  <c r="I20" i="1"/>
  <c r="I19" i="1"/>
  <c r="I18" i="1"/>
  <c r="I17" i="1"/>
  <c r="I16" i="1"/>
  <c r="I15" i="1"/>
  <c r="I14" i="1"/>
  <c r="I13" i="1"/>
  <c r="I12" i="1"/>
  <c r="I11" i="1"/>
  <c r="I10" i="1"/>
  <c r="I9" i="1"/>
  <c r="I8" i="1"/>
  <c r="I7" i="1"/>
  <c r="I6" i="1"/>
  <c r="I5" i="1"/>
  <c r="I25" i="1" s="1"/>
  <c r="I4" i="1"/>
</calcChain>
</file>

<file path=xl/sharedStrings.xml><?xml version="1.0" encoding="utf-8"?>
<sst xmlns="http://schemas.openxmlformats.org/spreadsheetml/2006/main" count="145" uniqueCount="122">
  <si>
    <t xml:space="preserve">OBRAS CIVILES BOQ MODULO 1, MODULO 2, MODULO 3 </t>
  </si>
  <si>
    <t xml:space="preserve">Concepto </t>
  </si>
  <si>
    <t xml:space="preserve">Capital Humano Requerido 
x cuadrilla  </t>
  </si>
  <si>
    <t xml:space="preserve">Maquinaria retroescabadora </t>
  </si>
  <si>
    <t xml:space="preserve">0peradores de maquinaria </t>
  </si>
  <si>
    <r>
      <t>Duración de la actividad
acorde a rendimiento  x Jornada</t>
    </r>
    <r>
      <rPr>
        <sz val="12"/>
        <color rgb="FFFFFFFF"/>
        <rFont val="Calibri"/>
        <family val="2"/>
        <scheme val="minor"/>
      </rPr>
      <t xml:space="preserve"> </t>
    </r>
  </si>
  <si>
    <t xml:space="preserve">Semanas laborales de 5 días </t>
  </si>
  <si>
    <t xml:space="preserve">Cimentación de estructuras para los motores de gas </t>
  </si>
  <si>
    <t xml:space="preserve">Cimentación de estructuras para las bombas de agua </t>
  </si>
  <si>
    <t xml:space="preserve">Cimentación de estructuras generador de vapor de recuperación </t>
  </si>
  <si>
    <t xml:space="preserve">Cimentación de estructuras silenciador de gases de escape </t>
  </si>
  <si>
    <t xml:space="preserve">Cimentación de estructuras de radiador NL2 </t>
  </si>
  <si>
    <t xml:space="preserve">Cimentación de tanque de de contencion de derrames </t>
  </si>
  <si>
    <t xml:space="preserve">Cimentación de tanque de aceite lubricante usado </t>
  </si>
  <si>
    <t xml:space="preserve">Cimentación de taque de aceite lubricate nuevo </t>
  </si>
  <si>
    <t xml:space="preserve">Cimentación de tanque de mantenimiento de aceite </t>
  </si>
  <si>
    <t xml:space="preserve">Cimentación de tanque de almacenamiento de lodos </t>
  </si>
  <si>
    <t>Cimentación de control PIT</t>
  </si>
  <si>
    <t xml:space="preserve">Cimentación para estación transformadora auxiliar </t>
  </si>
  <si>
    <t xml:space="preserve">Cimentación para bombas para servicios y agua potable </t>
  </si>
  <si>
    <t>Cimentación de base de contenedores de enfriado por aire</t>
  </si>
  <si>
    <t xml:space="preserve">Cimentación de tanque de nitrogeno Inerte </t>
  </si>
  <si>
    <t xml:space="preserve">Cimentación de tanque de condensado </t>
  </si>
  <si>
    <t xml:space="preserve">Cimentación de patin vacio </t>
  </si>
  <si>
    <t xml:space="preserve">Cimentacion de bombas de condensado </t>
  </si>
  <si>
    <t xml:space="preserve">Cimentación para radiador de refrigeración BOP y auxiliares </t>
  </si>
  <si>
    <t>#</t>
  </si>
  <si>
    <t xml:space="preserve">Cimentación de bombas de sistemas de refrigeración y axiliares </t>
  </si>
  <si>
    <t xml:space="preserve">Cimentación de edificio de turbinas de vapor </t>
  </si>
  <si>
    <t xml:space="preserve">Total </t>
  </si>
  <si>
    <t xml:space="preserve">costo usa </t>
  </si>
  <si>
    <t xml:space="preserve">Impuesto  Mex 16% I.V.A
Impuesto Mex 30% ISR   </t>
  </si>
  <si>
    <t xml:space="preserve">Costo en yuans  </t>
  </si>
  <si>
    <t>modulo1</t>
  </si>
  <si>
    <t>modulo2</t>
  </si>
  <si>
    <t>modulo3</t>
  </si>
  <si>
    <t>costo total x  3 modulos impuesto usa</t>
  </si>
  <si>
    <t xml:space="preserve">Costo total x 3 modulos sin impuesto usa </t>
  </si>
  <si>
    <t xml:space="preserve">Costo total yuan x3 mudolos con impuestos  </t>
  </si>
  <si>
    <t xml:space="preserve">Costo total yuan x 3 modulos sin impuesto </t>
  </si>
  <si>
    <t xml:space="preserve">Actividades </t>
  </si>
  <si>
    <t xml:space="preserve"> Duración de la actividad
acorde a rendimiento  x Jornada </t>
  </si>
  <si>
    <t xml:space="preserve">Trabajos civiles </t>
  </si>
  <si>
    <t xml:space="preserve">Armado para la estructura de motores de gas </t>
  </si>
  <si>
    <t>Excavación a cielo abierto hasta 3,5 m
 de profundidad, suelos blandos y rizables</t>
  </si>
  <si>
    <t>Relleno localizado con material de 
excavación</t>
  </si>
  <si>
    <t>Encofrado para cimentaciones</t>
  </si>
  <si>
    <t>Acero de refuerzo 500 mpa en barras</t>
  </si>
  <si>
    <t>Hormigón ciego c15</t>
  </si>
  <si>
    <t>Hormigón c30/37</t>
  </si>
  <si>
    <t>Suministro de acero &gt;360 mpa límite           elástico, para empotrar en hormigón</t>
  </si>
  <si>
    <t>Montaje de pernos de anclaje  empotrados en hormigón</t>
  </si>
  <si>
    <t xml:space="preserve">TOTAL </t>
  </si>
  <si>
    <t>PARA LA REALIZACIÓN DE ESTA EJERCICIO SE CONSIDERARA EL TABULADOR GENERAL DE PRECIOS UNITARIOS VIGENTES A PARTIR DE MARZO DE 2023 ESPEDIDO POR LA SECRETARIA DE OBRAS Y SERVICIOS  SUBSECRETARIA DE INFRAESTRUCTURA DIRECCION GENERAL DE SERVICOS TÉCNICOS DIRECCION GENERAL DE COSTOS NORMAS Y REGISTROS DE OBRAS PÚBLICA.</t>
  </si>
  <si>
    <t>Description:</t>
  </si>
  <si>
    <t>Document Nº:</t>
  </si>
  <si>
    <t>BILL OF QUANTITIES (BOQ)</t>
  </si>
  <si>
    <t xml:space="preserve"> </t>
  </si>
  <si>
    <t>DETAIL ENGINEERING SERVICES OF CIVIL/ARCHITECTURE AND ELECTRICAL TO COMBINED CYCLE POWER PLANT, LERDO</t>
  </si>
  <si>
    <t>WBS ID</t>
  </si>
  <si>
    <t>DESCRIPTION</t>
  </si>
  <si>
    <t>UNIT</t>
  </si>
  <si>
    <t>Qty.</t>
  </si>
  <si>
    <t>USA</t>
  </si>
  <si>
    <t>COST</t>
  </si>
  <si>
    <t xml:space="preserve">Pesos </t>
  </si>
  <si>
    <t xml:space="preserve">USA </t>
  </si>
  <si>
    <t>CIV002</t>
  </si>
  <si>
    <t>CIVIL WORKS</t>
  </si>
  <si>
    <t>CIV002.1</t>
  </si>
  <si>
    <t>Gas Engines Foundation</t>
  </si>
  <si>
    <t>ENGLISH</t>
  </si>
  <si>
    <t>CIV002.1.1.1</t>
  </si>
  <si>
    <t xml:space="preserve">OPEN CUT EXCAVATION UP TO 3,5 m DEPTH, SOFT AND RIPPABLE SOILS: earth removal up to 3,5 m depth in open cut excavation in any type of soft and rippable soil, done under the reference of the esplanade drawings, which minor dimension in plant is equal or bigger than 1,5 m. </t>
  </si>
  <si>
    <t>m3</t>
  </si>
  <si>
    <t>SPANISH</t>
  </si>
  <si>
    <t>EXCAVACIÓN A CIELO ABIERTO HASTA 3,5 m DE PROFUNDIDAD, SUELOS BLANDOS Y RIZABLES: Removientos de tierras hasta 3,5 m de profundidad en excavación a cielo abierto en cualquier tipo de suelo blando y desgarrable, realizada bajo la referencia de los planos de explanada, cuya dimensión menor en planta es igual o mayor a 1,5 m.</t>
  </si>
  <si>
    <t xml:space="preserve">Actividades Involucradas </t>
  </si>
  <si>
    <t>Costo MXN</t>
  </si>
  <si>
    <t xml:space="preserve">Costo  USA </t>
  </si>
  <si>
    <t>PESOS PU</t>
  </si>
  <si>
    <t xml:space="preserve">TIPO DE CAMBIO PU </t>
  </si>
  <si>
    <t/>
  </si>
  <si>
    <t>Excabación por medios mecanicos Zona "A" materiales clase II saturado de 2.0m1 a 4.00m</t>
  </si>
  <si>
    <t xml:space="preserve">PARA 200M3 DE AVANCE QUE REPRESENTA UN DÍA 
LABORAL DE 8 HRS SE REQUIERE DE UN CONSUMO DE DISEL 
DE 2,300 LTS  
CONCLUCIÓN DE LOS TRBAJOS 
1 SEMANA LABORAL </t>
  </si>
  <si>
    <t xml:space="preserve">MAQUINARIA </t>
  </si>
  <si>
    <t xml:space="preserve">RENDIMIENTO 
m3 x HRA </t>
  </si>
  <si>
    <t xml:space="preserve">M3 Totales </t>
  </si>
  <si>
    <t xml:space="preserve">Horas totales </t>
  </si>
  <si>
    <t xml:space="preserve">M3 de avance x dia lab
8hrs </t>
  </si>
  <si>
    <t xml:space="preserve"> Días requeridos para la conclusión de la tarea </t>
  </si>
  <si>
    <t>Retroexcavadora marca "Yumbo", modelo 630 L (antes Y-90)
 sobre orugas, con motor diesel "International" D-358 de 103 
H.P., carter de 11.50 litros</t>
  </si>
  <si>
    <t xml:space="preserve">1 semana laboral </t>
  </si>
  <si>
    <t xml:space="preserve">COMBUSTIBLE X HORA </t>
  </si>
  <si>
    <t xml:space="preserve">CONSUMO  
Lts de Disel  
x HRA  de trabajo de la 
retroescabadora </t>
  </si>
  <si>
    <t xml:space="preserve">RENDIMIENTO 
m3 x HRA de trabajo de la retroescabadora </t>
  </si>
  <si>
    <t>CONSUMO de Disel 
x REDIMIENTO DE 
M3 x HRA</t>
  </si>
  <si>
    <t xml:space="preserve">M3 TOTALES
de los trabajos  </t>
  </si>
  <si>
    <t>CONSUMO DE DISEL TOTAL
DE LOS TRABAJOS M3 X HRS</t>
  </si>
  <si>
    <t xml:space="preserve">CONSUMO DE DISEL
 X DIA LABORAS DE 
8 HORAS </t>
  </si>
  <si>
    <t xml:space="preserve">Consumo de Disel para retro escabadora </t>
  </si>
  <si>
    <t xml:space="preserve">MANO DE OBRA </t>
  </si>
  <si>
    <t xml:space="preserve">Salario mensual Neto </t>
  </si>
  <si>
    <t xml:space="preserve">Salario x día
laboral </t>
  </si>
  <si>
    <t xml:space="preserve">Salario x Semana </t>
  </si>
  <si>
    <t xml:space="preserve">salario x semana usa </t>
  </si>
  <si>
    <t xml:space="preserve">Operario de retro escabadora </t>
  </si>
  <si>
    <t xml:space="preserve">Salario obtenido del Tabulador de salarios nominales mensaulaes para personal de supevición, y otros servicios homólogos  establecidos en el articulo 3b de la ley de obras públicas del distrito federal.
Estos salarios fueron calculado para turnos de 8 horas y son aplicables al personal de servicios dento de los cuales podrán estar los indicados en las faracciones IV, V, VI, VIII establecidos en el artículo 3b de la ley en comento.
Para el año 2020 el factor de prestaciones es de 1.3610, en pago a lo dispuesto e la sección 14 de las Politicas Administrativas, Bases y Lineamientos en Materia de Obra pública  </t>
  </si>
  <si>
    <t>Tipo de cambio usa  18</t>
  </si>
  <si>
    <t xml:space="preserve">Preliinares </t>
  </si>
  <si>
    <t>PU</t>
  </si>
  <si>
    <t xml:space="preserve">PU </t>
  </si>
  <si>
    <t xml:space="preserve">Desyerbe y limpia de terreno realizada a mano, incluye
acarreo a 20m </t>
  </si>
  <si>
    <t>m2</t>
  </si>
  <si>
    <t xml:space="preserve">Trazo y nivelación para desplante de estructura con equipo de tipográfia </t>
  </si>
  <si>
    <t xml:space="preserve">Para llevar acabo los trabajos de Limpieza 
y nivelación se requieren de un avance de 50m2 x día para conluir 83.52m2 x 2 actividades con esas dimenciones se requieren de se requieren de 3.4 que sera considerado por una semana de trabajo </t>
  </si>
  <si>
    <t>Rendimiento 
x JORNADA M2</t>
  </si>
  <si>
    <t xml:space="preserve">Avance x día 
según rendimiento </t>
  </si>
  <si>
    <t xml:space="preserve">Ayudante en general </t>
  </si>
  <si>
    <t>Topografo A</t>
  </si>
  <si>
    <t xml:space="preserve">Capataz </t>
  </si>
  <si>
    <t xml:space="preserve">Peon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</si>
</sst>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Red]\-&quot;$&quot;#,##0.00"/>
    <numFmt numFmtId="168" formatCode="_-[$$-409]* #,##0.00_ ;_-[$$-409]* \-#,##0.00\ ;_-[$$-409]* &quot;-&quot;??_ ;_-@_ "/>
    <numFmt numFmtId="169" formatCode="_-[$$-80A]* #,##0.00_-;\-[$$-80A]* #,##0.00_-;_-[$$-80A]* &quot;-&quot;??_-;_-@_-"/>
    <numFmt numFmtId="170" formatCode="#\ ##0.00"/>
  </numFmts>
  <fonts count="36">
    <font>
      <sz val="12"/>
      <color theme="1"/>
      <name val="Calibri"/>
      <family val="2"/>
      <scheme val="minor"/>
    </font>
    <font>
      <sz val="12"/>
      <color theme="0"/>
      <name val="Calibri"/>
      <family val="2"/>
      <scheme val="minor"/>
    </font>
    <font>
      <sz val="12"/>
      <color rgb="FF000000"/>
      <name val="Calibri"/>
      <family val="2"/>
      <scheme val="minor"/>
    </font>
    <font>
      <sz val="12"/>
      <color rgb="FFFFFFFF"/>
      <name val="Calibri"/>
      <family val="2"/>
      <scheme val="minor"/>
    </font>
    <font>
      <sz val="12"/>
      <color rgb="FF000000"/>
      <name val="Euclid Flex Medium Italic"/>
    </font>
    <font>
      <sz val="12"/>
      <color rgb="FFFFFFFF"/>
      <name val="Euclid Flex Medium Italic"/>
    </font>
    <font>
      <sz val="12"/>
      <color rgb="FF000000"/>
      <name val="Euclid Flex Light"/>
    </font>
    <font>
      <sz val="12"/>
      <color rgb="FFFFFFFF"/>
      <name val="Euclid Flex Light"/>
    </font>
    <font>
      <sz val="12"/>
      <color theme="0"/>
      <name val="Euclid Flex Medium Italic"/>
    </font>
    <font>
      <sz val="11"/>
      <color rgb="FF000000"/>
      <name val="Calibri"/>
      <family val="2"/>
      <scheme val="minor"/>
    </font>
    <font>
      <sz val="12"/>
      <color theme="1"/>
      <name val="Euclid Flex"/>
    </font>
    <font>
      <sz val="12"/>
      <color theme="0"/>
      <name val="Euclid Flex Medium"/>
    </font>
    <font>
      <sz val="12"/>
      <color theme="1"/>
      <name val="Euclid Flex Medium"/>
    </font>
    <font>
      <sz val="12"/>
      <color theme="0"/>
      <name val="Euclid Flex Bold Italic"/>
    </font>
    <font>
      <sz val="12"/>
      <color theme="1"/>
      <name val="Euclid Flex Light"/>
    </font>
    <font>
      <sz val="11"/>
      <color theme="0"/>
      <name val="Helvetica Ligera"/>
    </font>
    <font>
      <sz val="8"/>
      <name val="Arial"/>
      <family val="2"/>
    </font>
    <font>
      <sz val="11"/>
      <name val="Arial"/>
      <family val="2"/>
    </font>
    <font>
      <b/>
      <sz val="12"/>
      <name val="Arial"/>
      <family val="2"/>
    </font>
    <font>
      <b/>
      <sz val="11"/>
      <name val="Arial"/>
      <family val="2"/>
    </font>
    <font>
      <sz val="11"/>
      <color theme="1"/>
      <name val="Calibri"/>
      <family val="2"/>
      <scheme val="minor"/>
    </font>
    <font>
      <b/>
      <sz val="10"/>
      <name val="Arial"/>
      <family val="2"/>
    </font>
    <font>
      <sz val="10"/>
      <name val="Arial"/>
      <family val="2"/>
    </font>
    <font>
      <b/>
      <sz val="10"/>
      <color theme="0"/>
      <name val="Helvetica Ligera"/>
    </font>
    <font>
      <b/>
      <sz val="11"/>
      <color theme="0"/>
      <name val="Helvetica Ligera"/>
    </font>
    <font>
      <b/>
      <sz val="10"/>
      <name val="Helvetica Ligera"/>
    </font>
    <font>
      <b/>
      <sz val="11"/>
      <name val="Helvetica Ligera"/>
    </font>
    <font>
      <sz val="11"/>
      <color theme="1"/>
      <name val="Helvetica Ligera"/>
    </font>
    <font>
      <sz val="10"/>
      <name val="Helvetica Ligera"/>
    </font>
    <font>
      <sz val="11"/>
      <color theme="1"/>
      <name val="Helvetica Negrita"/>
    </font>
    <font>
      <sz val="11"/>
      <color theme="0"/>
      <name val="Helvetica Negrita"/>
    </font>
    <font>
      <sz val="9"/>
      <color theme="0"/>
      <name val="Helvetica Negrita"/>
    </font>
    <font>
      <sz val="11"/>
      <color theme="0"/>
      <name val="Calibri"/>
      <family val="2"/>
      <scheme val="minor"/>
    </font>
    <font>
      <b/>
      <sz val="11"/>
      <color theme="0"/>
      <name val="Arial"/>
      <family val="2"/>
    </font>
    <font>
      <sz val="11"/>
      <name val="Helvetica Ligera"/>
    </font>
    <font>
      <b/>
      <sz val="11"/>
      <color theme="1"/>
      <name val="Calibri"/>
      <family val="2"/>
      <scheme val="minor"/>
    </font>
  </fonts>
  <fills count="15">
    <fill>
      <patternFill patternType="none"/>
    </fill>
    <fill>
      <patternFill patternType="gray125"/>
    </fill>
    <fill>
      <patternFill patternType="solid">
        <fgColor rgb="FF757171"/>
        <bgColor rgb="FF000000"/>
      </patternFill>
    </fill>
    <fill>
      <patternFill patternType="solid">
        <fgColor rgb="FF000000"/>
        <bgColor rgb="FF000000"/>
      </patternFill>
    </fill>
    <fill>
      <patternFill patternType="solid">
        <fgColor rgb="FF2F75B5"/>
        <bgColor rgb="FF000000"/>
      </patternFill>
    </fill>
    <fill>
      <patternFill patternType="solid">
        <fgColor theme="1"/>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rgb="FFC00000"/>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7" tint="0.3999755851924192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s>
  <cellStyleXfs count="1">
    <xf numFmtId="0" fontId="0" fillId="0" borderId="0"/>
  </cellStyleXfs>
  <cellXfs count="140">
    <xf numFmtId="0" fontId="0" fillId="0" borderId="0" xfId="0"/>
    <xf numFmtId="0" fontId="2" fillId="0" borderId="0" xfId="0" applyFont="1"/>
    <xf numFmtId="0" fontId="4" fillId="0" borderId="0" xfId="0" applyFont="1"/>
    <xf numFmtId="0" fontId="5" fillId="3" borderId="0" xfId="0" applyFont="1" applyFill="1" applyAlignment="1">
      <alignment horizontal="center" vertical="center"/>
    </xf>
    <xf numFmtId="0" fontId="5" fillId="3" borderId="0" xfId="0" applyFont="1" applyFill="1" applyAlignment="1">
      <alignment horizontal="center" vertical="center" wrapText="1"/>
    </xf>
    <xf numFmtId="0" fontId="6" fillId="0" borderId="0" xfId="0" applyFont="1"/>
    <xf numFmtId="0" fontId="6" fillId="0" borderId="0" xfId="0" applyFont="1" applyAlignment="1">
      <alignment horizontal="center"/>
    </xf>
    <xf numFmtId="0" fontId="2" fillId="0" borderId="0" xfId="0" applyFont="1" applyAlignment="1">
      <alignment horizontal="center"/>
    </xf>
    <xf numFmtId="0" fontId="3" fillId="4" borderId="1" xfId="0" applyFont="1" applyFill="1" applyBorder="1" applyAlignment="1">
      <alignment horizontal="center" vertical="center"/>
    </xf>
    <xf numFmtId="0" fontId="3" fillId="4" borderId="2" xfId="0" applyFont="1" applyFill="1" applyBorder="1" applyAlignment="1">
      <alignment horizontal="center" vertical="center"/>
    </xf>
    <xf numFmtId="0" fontId="7" fillId="3" borderId="0" xfId="0" applyFont="1" applyFill="1" applyAlignment="1">
      <alignment horizontal="right"/>
    </xf>
    <xf numFmtId="0" fontId="7" fillId="3" borderId="0" xfId="0" applyFont="1" applyFill="1" applyAlignment="1">
      <alignment horizontal="center"/>
    </xf>
    <xf numFmtId="0" fontId="3" fillId="3" borderId="0" xfId="0" applyFont="1" applyFill="1" applyAlignment="1">
      <alignment horizontal="center"/>
    </xf>
    <xf numFmtId="0" fontId="3" fillId="2" borderId="0" xfId="0" applyFont="1" applyFill="1" applyAlignment="1">
      <alignment horizontal="center" vertical="center"/>
    </xf>
    <xf numFmtId="0" fontId="8" fillId="5" borderId="0" xfId="0" applyFont="1" applyFill="1" applyAlignment="1">
      <alignment horizontal="center" vertical="center"/>
    </xf>
    <xf numFmtId="168" fontId="9" fillId="0" borderId="0" xfId="0" applyNumberFormat="1" applyFont="1"/>
    <xf numFmtId="168" fontId="0" fillId="0" borderId="0" xfId="0" applyNumberFormat="1"/>
    <xf numFmtId="168" fontId="0" fillId="0" borderId="0" xfId="0" applyNumberFormat="1" applyAlignment="1">
      <alignment horizontal="center"/>
    </xf>
    <xf numFmtId="8" fontId="0" fillId="0" borderId="0" xfId="0" applyNumberFormat="1"/>
    <xf numFmtId="169" fontId="10" fillId="0" borderId="0" xfId="0" applyNumberFormat="1" applyFont="1"/>
    <xf numFmtId="8" fontId="1" fillId="5" borderId="0" xfId="0" applyNumberFormat="1" applyFont="1" applyFill="1"/>
    <xf numFmtId="169" fontId="1" fillId="5" borderId="0" xfId="0" applyNumberFormat="1" applyFont="1" applyFill="1"/>
    <xf numFmtId="0" fontId="8" fillId="5" borderId="0" xfId="0" applyFont="1" applyFill="1" applyAlignment="1">
      <alignment horizontal="center" vertical="center" wrapText="1"/>
    </xf>
    <xf numFmtId="0" fontId="0" fillId="6" borderId="0" xfId="0" applyFill="1" applyAlignment="1">
      <alignment horizontal="right"/>
    </xf>
    <xf numFmtId="0" fontId="0" fillId="7" borderId="0" xfId="0" applyFill="1" applyAlignment="1">
      <alignment horizontal="right"/>
    </xf>
    <xf numFmtId="0" fontId="0" fillId="8" borderId="0" xfId="0" applyFill="1" applyAlignment="1">
      <alignment horizontal="right"/>
    </xf>
    <xf numFmtId="0" fontId="8" fillId="5" borderId="0" xfId="0" applyFont="1" applyFill="1"/>
    <xf numFmtId="0" fontId="11" fillId="5" borderId="0" xfId="0" applyFont="1" applyFill="1"/>
    <xf numFmtId="0" fontId="12" fillId="0" borderId="0" xfId="0" applyFont="1" applyAlignment="1">
      <alignment horizontal="center" vertical="center"/>
    </xf>
    <xf numFmtId="0" fontId="12" fillId="0" borderId="0" xfId="0" applyFont="1" applyAlignment="1">
      <alignment horizontal="center" vertical="center" wrapText="1"/>
    </xf>
    <xf numFmtId="0" fontId="13" fillId="5" borderId="0" xfId="0" applyFont="1" applyFill="1" applyAlignment="1">
      <alignment horizontal="center" vertical="center"/>
    </xf>
    <xf numFmtId="0" fontId="8" fillId="5" borderId="0" xfId="0" applyFont="1" applyFill="1" applyAlignment="1">
      <alignment horizontal="center"/>
    </xf>
    <xf numFmtId="0" fontId="12" fillId="5" borderId="0" xfId="0" applyFont="1" applyFill="1" applyAlignment="1">
      <alignment horizontal="center" vertical="center" wrapText="1"/>
    </xf>
    <xf numFmtId="0" fontId="0" fillId="0" borderId="0" xfId="0" applyAlignment="1">
      <alignment horizontal="center"/>
    </xf>
    <xf numFmtId="0" fontId="14" fillId="0" borderId="1" xfId="0" applyFont="1" applyBorder="1" applyAlignment="1">
      <alignment horizontal="center" vertical="center"/>
    </xf>
    <xf numFmtId="0" fontId="6" fillId="0" borderId="1" xfId="0" applyFont="1" applyBorder="1" applyAlignment="1">
      <alignment vertical="top" wrapText="1" readingOrder="1"/>
    </xf>
    <xf numFmtId="0" fontId="0" fillId="9" borderId="1" xfId="0" applyFill="1" applyBorder="1" applyAlignment="1">
      <alignment horizontal="center" vertical="center"/>
    </xf>
    <xf numFmtId="0" fontId="14" fillId="0" borderId="1" xfId="0" applyFont="1" applyBorder="1" applyAlignment="1">
      <alignment vertical="top"/>
    </xf>
    <xf numFmtId="0" fontId="6" fillId="0" borderId="1" xfId="0" applyFont="1" applyBorder="1" applyAlignment="1">
      <alignment vertical="top" readingOrder="1"/>
    </xf>
    <xf numFmtId="0" fontId="14" fillId="0" borderId="1" xfId="0" applyFont="1" applyBorder="1"/>
    <xf numFmtId="0" fontId="14" fillId="0" borderId="1" xfId="0" applyFont="1" applyBorder="1" applyAlignment="1">
      <alignment wrapText="1"/>
    </xf>
    <xf numFmtId="0" fontId="1" fillId="5" borderId="1" xfId="0" applyFont="1" applyFill="1" applyBorder="1" applyAlignment="1">
      <alignment horizontal="right"/>
    </xf>
    <xf numFmtId="0" fontId="1" fillId="10" borderId="1" xfId="0" applyFont="1" applyFill="1" applyBorder="1" applyAlignment="1">
      <alignment horizontal="center" vertical="center"/>
    </xf>
    <xf numFmtId="0" fontId="15" fillId="11" borderId="0" xfId="0" applyFont="1" applyFill="1" applyAlignment="1">
      <alignment horizontal="left" vertical="center" wrapText="1"/>
    </xf>
    <xf numFmtId="0" fontId="0" fillId="11" borderId="0" xfId="0" applyFill="1" applyAlignment="1">
      <alignment horizontal="left" vertical="center"/>
    </xf>
    <xf numFmtId="0" fontId="16" fillId="0" borderId="3" xfId="0" applyFont="1" applyBorder="1" applyAlignment="1">
      <alignment vertical="center" wrapText="1"/>
    </xf>
    <xf numFmtId="0" fontId="16" fillId="0" borderId="4" xfId="0" applyFont="1" applyBorder="1" applyAlignment="1">
      <alignment vertical="center" wrapText="1"/>
    </xf>
    <xf numFmtId="0" fontId="17" fillId="0" borderId="3" xfId="0" applyFont="1" applyBorder="1" applyAlignment="1">
      <alignment vertical="top" wrapText="1"/>
    </xf>
    <xf numFmtId="0" fontId="17" fillId="0" borderId="4" xfId="0" applyFont="1" applyBorder="1" applyAlignment="1">
      <alignment vertical="top" wrapText="1"/>
    </xf>
    <xf numFmtId="0" fontId="17" fillId="0" borderId="5" xfId="0" applyFont="1" applyBorder="1" applyAlignment="1">
      <alignment vertical="top" wrapText="1"/>
    </xf>
    <xf numFmtId="0" fontId="18" fillId="0" borderId="6" xfId="0" applyFont="1" applyBorder="1" applyAlignment="1">
      <alignment horizontal="center" vertical="center" wrapText="1"/>
    </xf>
    <xf numFmtId="0" fontId="18" fillId="0" borderId="0" xfId="0" applyFont="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9" xfId="0" applyFont="1" applyBorder="1" applyAlignment="1">
      <alignment horizontal="center" vertical="center" wrapText="1"/>
    </xf>
    <xf numFmtId="0" fontId="20" fillId="0" borderId="0" xfId="0" applyFont="1" applyAlignment="1">
      <alignment wrapText="1"/>
    </xf>
    <xf numFmtId="0" fontId="18"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12" xfId="0" applyFont="1" applyBorder="1" applyAlignment="1">
      <alignment horizontal="center" vertical="center" wrapText="1"/>
    </xf>
    <xf numFmtId="0" fontId="21" fillId="0" borderId="10" xfId="0" applyFont="1" applyBorder="1" applyAlignment="1">
      <alignment vertical="center" wrapText="1"/>
    </xf>
    <xf numFmtId="0" fontId="19" fillId="0" borderId="11" xfId="0" applyFont="1" applyBorder="1" applyAlignment="1">
      <alignment horizontal="center" vertical="center" wrapText="1"/>
    </xf>
    <xf numFmtId="0" fontId="21" fillId="0" borderId="12" xfId="0" applyFont="1" applyBorder="1" applyAlignment="1">
      <alignment vertical="center" wrapText="1"/>
    </xf>
    <xf numFmtId="0" fontId="19" fillId="0" borderId="1" xfId="0" applyFont="1" applyBorder="1" applyAlignment="1">
      <alignment horizontal="center" vertical="center"/>
    </xf>
    <xf numFmtId="0" fontId="19" fillId="0" borderId="10" xfId="0" applyFont="1" applyBorder="1" applyAlignment="1">
      <alignment horizontal="center" vertical="center" wrapText="1"/>
    </xf>
    <xf numFmtId="0" fontId="20" fillId="0" borderId="0" xfId="0" applyFont="1"/>
    <xf numFmtId="0" fontId="21" fillId="12" borderId="10" xfId="0" quotePrefix="1" applyFont="1" applyFill="1" applyBorder="1" applyAlignment="1">
      <alignment horizontal="center" vertical="center"/>
    </xf>
    <xf numFmtId="0" fontId="19" fillId="12" borderId="10" xfId="0" quotePrefix="1" applyFont="1" applyFill="1" applyBorder="1" applyAlignment="1">
      <alignment vertical="center"/>
    </xf>
    <xf numFmtId="0" fontId="21" fillId="12" borderId="11" xfId="0" applyFont="1" applyFill="1" applyBorder="1" applyAlignment="1">
      <alignment vertical="center"/>
    </xf>
    <xf numFmtId="0" fontId="21" fillId="12" borderId="12" xfId="0" applyFont="1" applyFill="1" applyBorder="1" applyAlignment="1">
      <alignment vertical="center"/>
    </xf>
    <xf numFmtId="0" fontId="21" fillId="0" borderId="10" xfId="0" quotePrefix="1" applyFont="1" applyFill="1" applyBorder="1" applyAlignment="1">
      <alignment horizontal="center" vertical="center"/>
    </xf>
    <xf numFmtId="0" fontId="22" fillId="0" borderId="10" xfId="0" applyFont="1" applyFill="1" applyBorder="1" applyAlignment="1">
      <alignment horizontal="justify" vertical="center" wrapText="1"/>
    </xf>
    <xf numFmtId="40" fontId="22" fillId="0" borderId="1" xfId="0" applyNumberFormat="1" applyFont="1" applyFill="1" applyBorder="1" applyAlignment="1">
      <alignment horizontal="center" vertical="center"/>
    </xf>
    <xf numFmtId="170" fontId="22" fillId="0" borderId="1" xfId="0" applyNumberFormat="1" applyFont="1" applyFill="1" applyBorder="1" applyAlignment="1">
      <alignment horizontal="center" vertical="center"/>
    </xf>
    <xf numFmtId="168" fontId="22" fillId="0" borderId="1" xfId="0" applyNumberFormat="1" applyFont="1" applyFill="1" applyBorder="1" applyAlignment="1">
      <alignment horizontal="center" vertical="center"/>
    </xf>
    <xf numFmtId="0" fontId="23" fillId="5" borderId="0" xfId="0" quotePrefix="1" applyFont="1" applyFill="1" applyBorder="1" applyAlignment="1">
      <alignment horizontal="center" vertical="center"/>
    </xf>
    <xf numFmtId="0" fontId="24" fillId="5" borderId="0" xfId="0" quotePrefix="1" applyFont="1" applyFill="1" applyBorder="1" applyAlignment="1">
      <alignment vertical="center"/>
    </xf>
    <xf numFmtId="0" fontId="23" fillId="5" borderId="11" xfId="0" applyFont="1" applyFill="1" applyBorder="1" applyAlignment="1">
      <alignment vertical="center"/>
    </xf>
    <xf numFmtId="0" fontId="23" fillId="5" borderId="11" xfId="0" applyFont="1" applyFill="1" applyBorder="1" applyAlignment="1">
      <alignment horizontal="center" vertical="center"/>
    </xf>
    <xf numFmtId="0" fontId="23" fillId="5" borderId="12" xfId="0" applyFont="1" applyFill="1" applyBorder="1" applyAlignment="1">
      <alignment horizontal="center" vertical="center"/>
    </xf>
    <xf numFmtId="0" fontId="15" fillId="5" borderId="0" xfId="0" applyFont="1" applyFill="1" applyAlignment="1">
      <alignment horizontal="center" vertical="center"/>
    </xf>
    <xf numFmtId="0" fontId="25" fillId="13" borderId="0" xfId="0" quotePrefix="1" applyFont="1" applyFill="1" applyBorder="1" applyAlignment="1">
      <alignment horizontal="center" vertical="center"/>
    </xf>
    <xf numFmtId="0" fontId="26" fillId="13" borderId="0" xfId="0" quotePrefix="1" applyFont="1" applyFill="1" applyBorder="1" applyAlignment="1">
      <alignment vertical="center"/>
    </xf>
    <xf numFmtId="0" fontId="25" fillId="13" borderId="11" xfId="0" applyFont="1" applyFill="1" applyBorder="1" applyAlignment="1">
      <alignment vertical="center"/>
    </xf>
    <xf numFmtId="0" fontId="23" fillId="5" borderId="0" xfId="0" applyFont="1" applyFill="1" applyBorder="1" applyAlignment="1">
      <alignment horizontal="center" vertical="center"/>
    </xf>
    <xf numFmtId="0" fontId="27" fillId="13" borderId="0" xfId="0" applyFont="1" applyFill="1" applyAlignment="1">
      <alignment horizontal="center" vertical="center"/>
    </xf>
    <xf numFmtId="0" fontId="27" fillId="0" borderId="1" xfId="0" applyFont="1" applyBorder="1" applyAlignment="1">
      <alignment horizontal="center" vertical="center"/>
    </xf>
    <xf numFmtId="0" fontId="27" fillId="0" borderId="1" xfId="0" applyFont="1" applyBorder="1" applyAlignment="1">
      <alignment vertical="top" wrapText="1"/>
    </xf>
    <xf numFmtId="40" fontId="28" fillId="0" borderId="1" xfId="0" applyNumberFormat="1" applyFont="1" applyFill="1" applyBorder="1" applyAlignment="1">
      <alignment horizontal="center" vertical="center"/>
    </xf>
    <xf numFmtId="170" fontId="28" fillId="0" borderId="1" xfId="0" applyNumberFormat="1" applyFont="1" applyFill="1" applyBorder="1" applyAlignment="1">
      <alignment horizontal="center" vertical="center"/>
    </xf>
    <xf numFmtId="169" fontId="28" fillId="14" borderId="1" xfId="0" applyNumberFormat="1" applyFont="1" applyFill="1" applyBorder="1" applyAlignment="1">
      <alignment horizontal="center" vertical="center"/>
    </xf>
    <xf numFmtId="168" fontId="27" fillId="14" borderId="1" xfId="0" applyNumberFormat="1" applyFont="1" applyFill="1" applyBorder="1" applyAlignment="1">
      <alignment horizontal="center" vertical="center"/>
    </xf>
    <xf numFmtId="169" fontId="27" fillId="0" borderId="1" xfId="0" applyNumberFormat="1" applyFont="1" applyBorder="1" applyAlignment="1">
      <alignment horizontal="center" vertical="center"/>
    </xf>
    <xf numFmtId="168" fontId="27" fillId="0" borderId="10" xfId="0" applyNumberFormat="1" applyFont="1" applyBorder="1" applyAlignment="1">
      <alignment horizontal="center" vertical="center"/>
    </xf>
    <xf numFmtId="0" fontId="29" fillId="0" borderId="13" xfId="0" applyFont="1" applyBorder="1" applyAlignment="1">
      <alignment horizontal="center" vertical="center" wrapText="1"/>
    </xf>
    <xf numFmtId="0" fontId="29" fillId="5" borderId="0" xfId="0" applyFont="1" applyFill="1" applyAlignment="1">
      <alignment horizontal="center" vertical="center"/>
    </xf>
    <xf numFmtId="0" fontId="30" fillId="5" borderId="0" xfId="0" applyFont="1" applyFill="1" applyAlignment="1">
      <alignment horizontal="center" vertical="center"/>
    </xf>
    <xf numFmtId="0" fontId="30" fillId="5" borderId="0" xfId="0" applyFont="1" applyFill="1" applyAlignment="1">
      <alignment horizontal="center" vertical="center" wrapText="1"/>
    </xf>
    <xf numFmtId="0" fontId="29" fillId="0" borderId="14" xfId="0" applyFont="1" applyBorder="1" applyAlignment="1">
      <alignment horizontal="center" vertical="center" wrapText="1"/>
    </xf>
    <xf numFmtId="0" fontId="27" fillId="13" borderId="1" xfId="0" applyFont="1" applyFill="1" applyBorder="1"/>
    <xf numFmtId="0" fontId="27" fillId="13" borderId="1" xfId="0" applyFont="1" applyFill="1" applyBorder="1" applyAlignment="1">
      <alignment horizontal="center" vertical="center" wrapText="1"/>
    </xf>
    <xf numFmtId="0" fontId="27" fillId="13" borderId="1" xfId="0" applyFont="1" applyFill="1" applyBorder="1" applyAlignment="1">
      <alignment horizontal="center" vertical="center"/>
    </xf>
    <xf numFmtId="170" fontId="28" fillId="13" borderId="1" xfId="0" applyNumberFormat="1" applyFont="1" applyFill="1" applyBorder="1" applyAlignment="1">
      <alignment horizontal="center" vertical="center"/>
    </xf>
    <xf numFmtId="2" fontId="27" fillId="13" borderId="1" xfId="0" applyNumberFormat="1" applyFont="1" applyFill="1" applyBorder="1" applyAlignment="1">
      <alignment horizontal="center" vertical="center"/>
    </xf>
    <xf numFmtId="2" fontId="27" fillId="14" borderId="1" xfId="0" applyNumberFormat="1" applyFont="1" applyFill="1" applyBorder="1" applyAlignment="1">
      <alignment horizontal="center" vertical="center"/>
    </xf>
    <xf numFmtId="0" fontId="27" fillId="14" borderId="1" xfId="0" applyFont="1" applyFill="1" applyBorder="1" applyAlignment="1">
      <alignment horizontal="center" vertical="center"/>
    </xf>
    <xf numFmtId="0" fontId="29" fillId="0" borderId="15" xfId="0" applyFont="1" applyBorder="1" applyAlignment="1">
      <alignment horizontal="center" vertical="center" wrapText="1"/>
    </xf>
    <xf numFmtId="0" fontId="30" fillId="5" borderId="0" xfId="0" applyFont="1" applyFill="1"/>
    <xf numFmtId="0" fontId="31" fillId="5" borderId="0" xfId="0" applyFont="1" applyFill="1" applyAlignment="1">
      <alignment horizontal="center" vertical="center" wrapText="1"/>
    </xf>
    <xf numFmtId="0" fontId="0" fillId="13" borderId="1" xfId="0" applyFill="1" applyBorder="1"/>
    <xf numFmtId="2" fontId="0" fillId="13" borderId="1" xfId="0" applyNumberFormat="1" applyFill="1" applyBorder="1" applyAlignment="1">
      <alignment horizontal="center" vertical="center"/>
    </xf>
    <xf numFmtId="0" fontId="0" fillId="13" borderId="1" xfId="0" applyFill="1" applyBorder="1" applyAlignment="1">
      <alignment horizontal="center" vertical="center"/>
    </xf>
    <xf numFmtId="4" fontId="27" fillId="13" borderId="1" xfId="0" applyNumberFormat="1" applyFont="1" applyFill="1" applyBorder="1" applyAlignment="1">
      <alignment horizontal="center" vertical="center"/>
    </xf>
    <xf numFmtId="4" fontId="27" fillId="14" borderId="0" xfId="0" applyNumberFormat="1" applyFont="1" applyFill="1" applyAlignment="1">
      <alignment horizontal="center" vertical="center"/>
    </xf>
    <xf numFmtId="169" fontId="27" fillId="13" borderId="1" xfId="0" applyNumberFormat="1" applyFont="1" applyFill="1" applyBorder="1"/>
    <xf numFmtId="169" fontId="27" fillId="14" borderId="1" xfId="0" applyNumberFormat="1" applyFont="1" applyFill="1" applyBorder="1"/>
    <xf numFmtId="0" fontId="32" fillId="11" borderId="0" xfId="0" applyFont="1" applyFill="1" applyAlignment="1">
      <alignment horizontal="left" vertical="center" wrapText="1"/>
    </xf>
    <xf numFmtId="0" fontId="32" fillId="11" borderId="0" xfId="0" applyFont="1" applyFill="1" applyAlignment="1">
      <alignment horizontal="left" vertical="center"/>
    </xf>
    <xf numFmtId="0" fontId="23" fillId="5" borderId="10" xfId="0" quotePrefix="1" applyFont="1" applyFill="1" applyBorder="1" applyAlignment="1">
      <alignment horizontal="center" vertical="center"/>
    </xf>
    <xf numFmtId="0" fontId="24" fillId="5" borderId="10" xfId="0" quotePrefix="1" applyFont="1" applyFill="1" applyBorder="1" applyAlignment="1">
      <alignment vertical="center"/>
    </xf>
    <xf numFmtId="0" fontId="15" fillId="5" borderId="0" xfId="0" applyFont="1" applyFill="1" applyAlignment="1">
      <alignment horizontal="center"/>
    </xf>
    <xf numFmtId="0" fontId="24" fillId="5" borderId="0" xfId="0" quotePrefix="1" applyFont="1" applyFill="1" applyBorder="1" applyAlignment="1">
      <alignment horizontal="center" vertical="center"/>
    </xf>
    <xf numFmtId="0" fontId="33" fillId="5" borderId="1" xfId="0" applyFont="1" applyFill="1" applyBorder="1" applyAlignment="1">
      <alignment horizontal="center" vertical="center"/>
    </xf>
    <xf numFmtId="0" fontId="25" fillId="13" borderId="1" xfId="0" quotePrefix="1" applyFont="1" applyFill="1" applyBorder="1" applyAlignment="1">
      <alignment horizontal="center" vertical="center"/>
    </xf>
    <xf numFmtId="0" fontId="34" fillId="13" borderId="1" xfId="0" quotePrefix="1" applyFont="1" applyFill="1" applyBorder="1" applyAlignment="1">
      <alignment vertical="center" wrapText="1"/>
    </xf>
    <xf numFmtId="0" fontId="28" fillId="13" borderId="1" xfId="0" applyFont="1" applyFill="1" applyBorder="1" applyAlignment="1">
      <alignment horizontal="center" vertical="center"/>
    </xf>
    <xf numFmtId="169" fontId="25" fillId="14" borderId="1" xfId="0" applyNumberFormat="1" applyFont="1" applyFill="1" applyBorder="1" applyAlignment="1">
      <alignment vertical="center"/>
    </xf>
    <xf numFmtId="168" fontId="25" fillId="14" borderId="1" xfId="0" applyNumberFormat="1" applyFont="1" applyFill="1" applyBorder="1" applyAlignment="1">
      <alignment vertical="center"/>
    </xf>
    <xf numFmtId="169" fontId="25" fillId="13" borderId="1" xfId="0" applyNumberFormat="1" applyFont="1" applyFill="1" applyBorder="1" applyAlignment="1">
      <alignment vertical="center"/>
    </xf>
    <xf numFmtId="168" fontId="25" fillId="13" borderId="1" xfId="0" applyNumberFormat="1" applyFont="1" applyFill="1" applyBorder="1" applyAlignment="1">
      <alignment vertical="center"/>
    </xf>
    <xf numFmtId="0" fontId="20" fillId="13" borderId="1" xfId="0" applyFont="1" applyFill="1" applyBorder="1" applyAlignment="1">
      <alignment horizontal="center" vertical="center"/>
    </xf>
    <xf numFmtId="169" fontId="0" fillId="14" borderId="1" xfId="0" applyNumberFormat="1" applyFill="1" applyBorder="1" applyAlignment="1">
      <alignment horizontal="center" vertical="center"/>
    </xf>
    <xf numFmtId="169" fontId="0" fillId="13" borderId="1" xfId="0" applyNumberFormat="1" applyFill="1" applyBorder="1" applyAlignment="1">
      <alignment horizontal="center" vertical="center"/>
    </xf>
    <xf numFmtId="169" fontId="35" fillId="13" borderId="10" xfId="0" applyNumberFormat="1" applyFont="1" applyFill="1" applyBorder="1" applyAlignment="1">
      <alignment horizontal="center" vertical="center"/>
    </xf>
    <xf numFmtId="0" fontId="20" fillId="0" borderId="13" xfId="0" applyFont="1" applyBorder="1" applyAlignment="1">
      <alignment horizontal="center" vertical="center" wrapText="1"/>
    </xf>
    <xf numFmtId="0" fontId="0" fillId="0" borderId="14" xfId="0" applyBorder="1" applyAlignment="1">
      <alignment horizontal="center" vertical="center"/>
    </xf>
    <xf numFmtId="0" fontId="27" fillId="13" borderId="1" xfId="0" applyFont="1" applyFill="1" applyBorder="1" applyAlignment="1">
      <alignment horizontal="left" vertical="center"/>
    </xf>
    <xf numFmtId="0" fontId="27" fillId="13" borderId="10" xfId="0" applyFont="1" applyFill="1" applyBorder="1"/>
    <xf numFmtId="0" fontId="0" fillId="0" borderId="16" xfId="0"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CCCL/CANTIDAD%20DE%20OBRAS%20UNITARIOS/SECCIO&#769;N%201%20MODULE%201/228-00-L-C-00700-3_M1%20CivilWorkBOQ%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1 module"/>
      <sheetName val="Gas Fundation Desglose"/>
      <sheetName val="Exhaust Gas Silencer Foundation"/>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2FF8D-B5EF-1B4B-9007-302811B03DFE}">
  <dimension ref="A1:K98"/>
  <sheetViews>
    <sheetView tabSelected="1" zoomScale="61" workbookViewId="0">
      <selection activeCell="J69" sqref="J69"/>
    </sheetView>
  </sheetViews>
  <sheetFormatPr baseColWidth="10" defaultRowHeight="16"/>
  <cols>
    <col min="1" max="1" width="4.33203125" customWidth="1"/>
    <col min="2" max="2" width="71.83203125" customWidth="1"/>
    <col min="3" max="3" width="26" customWidth="1"/>
    <col min="4" max="4" width="15" customWidth="1"/>
    <col min="5" max="5" width="12.1640625" bestFit="1" customWidth="1"/>
    <col min="6" max="6" width="11" bestFit="1" customWidth="1"/>
    <col min="7" max="7" width="30.6640625" customWidth="1"/>
    <col min="8" max="8" width="43.1640625" customWidth="1"/>
    <col min="9" max="9" width="42" customWidth="1"/>
    <col min="10" max="10" width="44.1640625" customWidth="1"/>
    <col min="11" max="11" width="45.1640625" customWidth="1"/>
  </cols>
  <sheetData>
    <row r="1" spans="1:11">
      <c r="A1" s="1"/>
      <c r="B1" s="13" t="s">
        <v>0</v>
      </c>
      <c r="C1" s="13"/>
      <c r="D1" s="13"/>
      <c r="E1" s="13"/>
      <c r="F1" s="13"/>
      <c r="G1" s="13"/>
    </row>
    <row r="2" spans="1:11">
      <c r="A2" s="1"/>
      <c r="B2" s="13"/>
      <c r="C2" s="13"/>
      <c r="D2" s="13"/>
      <c r="E2" s="13"/>
      <c r="F2" s="13"/>
      <c r="G2" s="13"/>
    </row>
    <row r="3" spans="1:11" ht="119">
      <c r="A3" s="2"/>
      <c r="B3" s="3" t="s">
        <v>1</v>
      </c>
      <c r="C3" s="4" t="s">
        <v>2</v>
      </c>
      <c r="D3" s="3" t="s">
        <v>3</v>
      </c>
      <c r="E3" s="3" t="s">
        <v>4</v>
      </c>
      <c r="F3" s="4" t="s">
        <v>5</v>
      </c>
      <c r="G3" s="3" t="s">
        <v>6</v>
      </c>
      <c r="H3" s="14" t="s">
        <v>30</v>
      </c>
      <c r="I3" s="22" t="s">
        <v>31</v>
      </c>
      <c r="J3" s="14" t="s">
        <v>32</v>
      </c>
      <c r="K3" s="22" t="s">
        <v>31</v>
      </c>
    </row>
    <row r="4" spans="1:11">
      <c r="A4" s="5">
        <v>1</v>
      </c>
      <c r="B4" s="5" t="s">
        <v>7</v>
      </c>
      <c r="C4" s="6">
        <v>10</v>
      </c>
      <c r="D4" s="7">
        <v>1</v>
      </c>
      <c r="E4" s="7">
        <v>1</v>
      </c>
      <c r="F4" s="6">
        <v>43</v>
      </c>
      <c r="G4" s="8">
        <v>9</v>
      </c>
      <c r="H4" s="15">
        <v>224941.82</v>
      </c>
      <c r="I4" s="16">
        <f>H4*1.46</f>
        <v>328415.05719999998</v>
      </c>
      <c r="J4" s="16">
        <f>H4*7</f>
        <v>1574592.74</v>
      </c>
      <c r="K4" s="16">
        <f>J4*1.46</f>
        <v>2298905.4004000002</v>
      </c>
    </row>
    <row r="5" spans="1:11">
      <c r="A5" s="5">
        <v>2</v>
      </c>
      <c r="B5" s="5" t="s">
        <v>8</v>
      </c>
      <c r="C5" s="6">
        <v>10</v>
      </c>
      <c r="D5" s="7">
        <v>1</v>
      </c>
      <c r="E5" s="7">
        <v>1</v>
      </c>
      <c r="F5" s="6">
        <v>43</v>
      </c>
      <c r="G5" s="9">
        <v>9</v>
      </c>
      <c r="H5" s="15">
        <v>224941.82</v>
      </c>
      <c r="I5" s="16">
        <f>H5*1.46</f>
        <v>328415.05719999998</v>
      </c>
      <c r="J5" s="16">
        <f>H5*7</f>
        <v>1574592.74</v>
      </c>
      <c r="K5" s="16">
        <f>J5*1.46</f>
        <v>2298905.4004000002</v>
      </c>
    </row>
    <row r="6" spans="1:11">
      <c r="A6" s="5">
        <v>3</v>
      </c>
      <c r="B6" s="5" t="s">
        <v>9</v>
      </c>
      <c r="C6" s="6">
        <v>10</v>
      </c>
      <c r="D6" s="7">
        <v>1</v>
      </c>
      <c r="E6" s="7">
        <v>1</v>
      </c>
      <c r="F6" s="6">
        <v>43</v>
      </c>
      <c r="G6" s="9">
        <v>9</v>
      </c>
      <c r="H6" s="15">
        <v>224941.82</v>
      </c>
      <c r="I6" s="16">
        <f>H6*1.46</f>
        <v>328415.05719999998</v>
      </c>
      <c r="J6" s="16">
        <f>H6*7</f>
        <v>1574592.74</v>
      </c>
      <c r="K6" s="16">
        <f>J6*1.46</f>
        <v>2298905.4004000002</v>
      </c>
    </row>
    <row r="7" spans="1:11">
      <c r="A7" s="5">
        <v>4</v>
      </c>
      <c r="B7" s="5" t="s">
        <v>10</v>
      </c>
      <c r="C7" s="6">
        <v>10</v>
      </c>
      <c r="D7" s="7">
        <v>1</v>
      </c>
      <c r="E7" s="7">
        <v>1</v>
      </c>
      <c r="F7" s="6">
        <v>43</v>
      </c>
      <c r="G7" s="9">
        <v>9</v>
      </c>
      <c r="H7" s="15">
        <v>224941.82</v>
      </c>
      <c r="I7" s="16">
        <f>H7*1.46</f>
        <v>328415.05719999998</v>
      </c>
      <c r="J7" s="16">
        <f>H7*7</f>
        <v>1574592.74</v>
      </c>
      <c r="K7" s="16">
        <f>J7*1.46</f>
        <v>2298905.4004000002</v>
      </c>
    </row>
    <row r="8" spans="1:11">
      <c r="A8" s="5">
        <v>5</v>
      </c>
      <c r="B8" s="5" t="s">
        <v>11</v>
      </c>
      <c r="C8" s="6">
        <v>10</v>
      </c>
      <c r="D8" s="7">
        <v>1</v>
      </c>
      <c r="E8" s="7">
        <v>1</v>
      </c>
      <c r="F8" s="6">
        <v>43</v>
      </c>
      <c r="G8" s="9">
        <v>9</v>
      </c>
      <c r="H8" s="15">
        <v>224941.82</v>
      </c>
      <c r="I8" s="16">
        <f>H8*1.46</f>
        <v>328415.05719999998</v>
      </c>
      <c r="J8" s="16">
        <f>H8*7</f>
        <v>1574592.74</v>
      </c>
      <c r="K8" s="16">
        <f t="shared" ref="K8:K24" si="0">J8*1.46</f>
        <v>2298905.4004000002</v>
      </c>
    </row>
    <row r="9" spans="1:11">
      <c r="A9" s="5">
        <v>6</v>
      </c>
      <c r="B9" s="5" t="s">
        <v>12</v>
      </c>
      <c r="C9" s="6">
        <v>10</v>
      </c>
      <c r="D9" s="7">
        <v>1</v>
      </c>
      <c r="E9" s="7">
        <v>1</v>
      </c>
      <c r="F9" s="6">
        <v>43</v>
      </c>
      <c r="G9" s="9">
        <v>9</v>
      </c>
      <c r="H9" s="15">
        <v>224941.82</v>
      </c>
      <c r="I9" s="16">
        <f>H9*1.46</f>
        <v>328415.05719999998</v>
      </c>
      <c r="J9" s="16">
        <f>H9*7</f>
        <v>1574592.74</v>
      </c>
      <c r="K9" s="16">
        <f t="shared" si="0"/>
        <v>2298905.4004000002</v>
      </c>
    </row>
    <row r="10" spans="1:11">
      <c r="A10" s="5">
        <v>7</v>
      </c>
      <c r="B10" s="5" t="s">
        <v>13</v>
      </c>
      <c r="C10" s="6">
        <v>10</v>
      </c>
      <c r="D10" s="7">
        <v>1</v>
      </c>
      <c r="E10" s="7">
        <v>1</v>
      </c>
      <c r="F10" s="6">
        <v>43</v>
      </c>
      <c r="G10" s="9">
        <v>9</v>
      </c>
      <c r="H10" s="15">
        <v>224941.82</v>
      </c>
      <c r="I10" s="16">
        <f>H10*1.46</f>
        <v>328415.05719999998</v>
      </c>
      <c r="J10" s="16">
        <f>H10*7</f>
        <v>1574592.74</v>
      </c>
      <c r="K10" s="16">
        <f t="shared" si="0"/>
        <v>2298905.4004000002</v>
      </c>
    </row>
    <row r="11" spans="1:11">
      <c r="A11" s="5">
        <v>8</v>
      </c>
      <c r="B11" s="5" t="s">
        <v>14</v>
      </c>
      <c r="C11" s="6">
        <v>10</v>
      </c>
      <c r="D11" s="7">
        <v>1</v>
      </c>
      <c r="E11" s="7">
        <v>1</v>
      </c>
      <c r="F11" s="6">
        <v>43</v>
      </c>
      <c r="G11" s="9">
        <v>9</v>
      </c>
      <c r="H11" s="15">
        <v>224941.82</v>
      </c>
      <c r="I11" s="16">
        <f>H11*1.46</f>
        <v>328415.05719999998</v>
      </c>
      <c r="J11" s="16">
        <f>H11*7</f>
        <v>1574592.74</v>
      </c>
      <c r="K11" s="16">
        <f t="shared" si="0"/>
        <v>2298905.4004000002</v>
      </c>
    </row>
    <row r="12" spans="1:11">
      <c r="A12" s="5">
        <v>9</v>
      </c>
      <c r="B12" s="5" t="s">
        <v>15</v>
      </c>
      <c r="C12" s="6">
        <v>10</v>
      </c>
      <c r="D12" s="7">
        <v>1</v>
      </c>
      <c r="E12" s="7">
        <v>1</v>
      </c>
      <c r="F12" s="6">
        <v>43</v>
      </c>
      <c r="G12" s="9">
        <v>9</v>
      </c>
      <c r="H12" s="15">
        <v>224941.82</v>
      </c>
      <c r="I12" s="16">
        <f>H12*1.46</f>
        <v>328415.05719999998</v>
      </c>
      <c r="J12" s="16">
        <f>H12*7</f>
        <v>1574592.74</v>
      </c>
      <c r="K12" s="16">
        <f t="shared" si="0"/>
        <v>2298905.4004000002</v>
      </c>
    </row>
    <row r="13" spans="1:11">
      <c r="A13" s="5">
        <v>10</v>
      </c>
      <c r="B13" s="5" t="s">
        <v>16</v>
      </c>
      <c r="C13" s="6">
        <v>10</v>
      </c>
      <c r="D13" s="7">
        <v>1</v>
      </c>
      <c r="E13" s="7">
        <v>1</v>
      </c>
      <c r="F13" s="6">
        <v>43</v>
      </c>
      <c r="G13" s="9">
        <v>9</v>
      </c>
      <c r="H13" s="15">
        <v>224941.82</v>
      </c>
      <c r="I13" s="16">
        <f>H13*1.46</f>
        <v>328415.05719999998</v>
      </c>
      <c r="J13" s="16">
        <f>H13*7</f>
        <v>1574592.74</v>
      </c>
      <c r="K13" s="16">
        <f t="shared" si="0"/>
        <v>2298905.4004000002</v>
      </c>
    </row>
    <row r="14" spans="1:11">
      <c r="A14" s="5">
        <v>11</v>
      </c>
      <c r="B14" s="5" t="s">
        <v>17</v>
      </c>
      <c r="C14" s="6">
        <v>10</v>
      </c>
      <c r="D14" s="7">
        <v>1</v>
      </c>
      <c r="E14" s="7">
        <v>1</v>
      </c>
      <c r="F14" s="6">
        <v>43</v>
      </c>
      <c r="G14" s="9">
        <v>9</v>
      </c>
      <c r="H14" s="15">
        <v>224941.82</v>
      </c>
      <c r="I14" s="16">
        <f>H14*1.46</f>
        <v>328415.05719999998</v>
      </c>
      <c r="J14" s="16">
        <f>H14*7</f>
        <v>1574592.74</v>
      </c>
      <c r="K14" s="16">
        <f t="shared" si="0"/>
        <v>2298905.4004000002</v>
      </c>
    </row>
    <row r="15" spans="1:11">
      <c r="A15" s="5">
        <v>12</v>
      </c>
      <c r="B15" s="5" t="s">
        <v>18</v>
      </c>
      <c r="C15" s="6">
        <v>10</v>
      </c>
      <c r="D15" s="7">
        <v>1</v>
      </c>
      <c r="E15" s="7">
        <v>1</v>
      </c>
      <c r="F15" s="6">
        <v>43</v>
      </c>
      <c r="G15" s="9">
        <v>9</v>
      </c>
      <c r="H15" s="15">
        <v>224941.82</v>
      </c>
      <c r="I15" s="16">
        <f>H15*1.46</f>
        <v>328415.05719999998</v>
      </c>
      <c r="J15" s="16">
        <f>H15*7</f>
        <v>1574592.74</v>
      </c>
      <c r="K15" s="16">
        <f t="shared" si="0"/>
        <v>2298905.4004000002</v>
      </c>
    </row>
    <row r="16" spans="1:11">
      <c r="A16" s="5">
        <v>13</v>
      </c>
      <c r="B16" s="5" t="s">
        <v>19</v>
      </c>
      <c r="C16" s="6">
        <v>10</v>
      </c>
      <c r="D16" s="7">
        <v>1</v>
      </c>
      <c r="E16" s="7">
        <v>1</v>
      </c>
      <c r="F16" s="6">
        <v>43</v>
      </c>
      <c r="G16" s="9">
        <v>9</v>
      </c>
      <c r="H16" s="15">
        <v>224941.82</v>
      </c>
      <c r="I16" s="16">
        <f>H16*1.46</f>
        <v>328415.05719999998</v>
      </c>
      <c r="J16" s="16">
        <f>H16*7</f>
        <v>1574592.74</v>
      </c>
      <c r="K16" s="16">
        <f t="shared" si="0"/>
        <v>2298905.4004000002</v>
      </c>
    </row>
    <row r="17" spans="1:11">
      <c r="A17" s="5">
        <v>14</v>
      </c>
      <c r="B17" s="5" t="s">
        <v>20</v>
      </c>
      <c r="C17" s="6">
        <v>10</v>
      </c>
      <c r="D17" s="7">
        <v>1</v>
      </c>
      <c r="E17" s="7">
        <v>1</v>
      </c>
      <c r="F17" s="6">
        <v>43</v>
      </c>
      <c r="G17" s="9">
        <v>9</v>
      </c>
      <c r="H17" s="15">
        <v>224941.82</v>
      </c>
      <c r="I17" s="16">
        <f>H17*1.46</f>
        <v>328415.05719999998</v>
      </c>
      <c r="J17" s="16">
        <f>H17*7</f>
        <v>1574592.74</v>
      </c>
      <c r="K17" s="16">
        <f t="shared" si="0"/>
        <v>2298905.4004000002</v>
      </c>
    </row>
    <row r="18" spans="1:11">
      <c r="A18" s="5">
        <v>15</v>
      </c>
      <c r="B18" s="5" t="s">
        <v>21</v>
      </c>
      <c r="C18" s="6">
        <v>10</v>
      </c>
      <c r="D18" s="7">
        <v>1</v>
      </c>
      <c r="E18" s="7">
        <v>1</v>
      </c>
      <c r="F18" s="6">
        <v>43</v>
      </c>
      <c r="G18" s="9">
        <v>9</v>
      </c>
      <c r="H18" s="15">
        <v>224941.82</v>
      </c>
      <c r="I18" s="16">
        <f>H18*1.46</f>
        <v>328415.05719999998</v>
      </c>
      <c r="J18" s="16">
        <f>H18*7</f>
        <v>1574592.74</v>
      </c>
      <c r="K18" s="16">
        <f t="shared" si="0"/>
        <v>2298905.4004000002</v>
      </c>
    </row>
    <row r="19" spans="1:11">
      <c r="A19" s="5">
        <v>16</v>
      </c>
      <c r="B19" s="5" t="s">
        <v>22</v>
      </c>
      <c r="C19" s="6">
        <v>10</v>
      </c>
      <c r="D19" s="7">
        <v>1</v>
      </c>
      <c r="E19" s="7">
        <v>1</v>
      </c>
      <c r="F19" s="6">
        <v>43</v>
      </c>
      <c r="G19" s="9">
        <v>9</v>
      </c>
      <c r="H19" s="15">
        <v>224941.82</v>
      </c>
      <c r="I19" s="16">
        <f>H19*1.46</f>
        <v>328415.05719999998</v>
      </c>
      <c r="J19" s="16">
        <f>H19*7</f>
        <v>1574592.74</v>
      </c>
      <c r="K19" s="16">
        <f t="shared" si="0"/>
        <v>2298905.4004000002</v>
      </c>
    </row>
    <row r="20" spans="1:11">
      <c r="A20" s="5">
        <v>17</v>
      </c>
      <c r="B20" s="5" t="s">
        <v>23</v>
      </c>
      <c r="C20" s="6">
        <v>10</v>
      </c>
      <c r="D20" s="7">
        <v>1</v>
      </c>
      <c r="E20" s="7">
        <v>1</v>
      </c>
      <c r="F20" s="6">
        <v>43</v>
      </c>
      <c r="G20" s="9">
        <v>9</v>
      </c>
      <c r="H20" s="15">
        <v>224941.82</v>
      </c>
      <c r="I20" s="16">
        <f>H20*1.46</f>
        <v>328415.05719999998</v>
      </c>
      <c r="J20" s="16">
        <f>H20*7</f>
        <v>1574592.74</v>
      </c>
      <c r="K20" s="16">
        <f t="shared" si="0"/>
        <v>2298905.4004000002</v>
      </c>
    </row>
    <row r="21" spans="1:11">
      <c r="A21" s="5">
        <v>18</v>
      </c>
      <c r="B21" s="5" t="s">
        <v>24</v>
      </c>
      <c r="C21" s="6">
        <v>10</v>
      </c>
      <c r="D21" s="7">
        <v>1</v>
      </c>
      <c r="E21" s="7">
        <v>1</v>
      </c>
      <c r="F21" s="6">
        <v>43</v>
      </c>
      <c r="G21" s="9">
        <v>9</v>
      </c>
      <c r="H21" s="15">
        <v>224941.82</v>
      </c>
      <c r="I21" s="16">
        <f>H21*1.46</f>
        <v>328415.05719999998</v>
      </c>
      <c r="J21" s="16">
        <f>H21*7</f>
        <v>1574592.74</v>
      </c>
      <c r="K21" s="16">
        <f t="shared" si="0"/>
        <v>2298905.4004000002</v>
      </c>
    </row>
    <row r="22" spans="1:11">
      <c r="A22" s="5">
        <v>19</v>
      </c>
      <c r="B22" s="5" t="s">
        <v>25</v>
      </c>
      <c r="C22" s="6">
        <v>10</v>
      </c>
      <c r="D22" s="7">
        <v>1</v>
      </c>
      <c r="E22" s="7">
        <v>1</v>
      </c>
      <c r="F22" s="6">
        <v>43</v>
      </c>
      <c r="G22" s="9">
        <v>9</v>
      </c>
      <c r="H22" s="15">
        <v>224941.82</v>
      </c>
      <c r="I22" s="16">
        <f>H22*1.46</f>
        <v>328415.05719999998</v>
      </c>
      <c r="J22" s="16">
        <f>H22*7</f>
        <v>1574592.74</v>
      </c>
      <c r="K22" s="16">
        <f t="shared" si="0"/>
        <v>2298905.4004000002</v>
      </c>
    </row>
    <row r="23" spans="1:11">
      <c r="A23" s="5" t="s">
        <v>26</v>
      </c>
      <c r="B23" s="5" t="s">
        <v>27</v>
      </c>
      <c r="C23" s="6">
        <v>10</v>
      </c>
      <c r="D23" s="7">
        <v>1</v>
      </c>
      <c r="E23" s="7">
        <v>1</v>
      </c>
      <c r="F23" s="6">
        <v>43</v>
      </c>
      <c r="G23" s="9">
        <v>9</v>
      </c>
      <c r="H23" s="15">
        <v>224941.82</v>
      </c>
      <c r="I23" s="16">
        <f>H23*1.46</f>
        <v>328415.05719999998</v>
      </c>
      <c r="J23" s="16">
        <f>H23*7</f>
        <v>1574592.74</v>
      </c>
      <c r="K23" s="16">
        <f t="shared" si="0"/>
        <v>2298905.4004000002</v>
      </c>
    </row>
    <row r="24" spans="1:11">
      <c r="A24" s="5">
        <v>21</v>
      </c>
      <c r="B24" s="5" t="s">
        <v>28</v>
      </c>
      <c r="C24" s="6">
        <v>10</v>
      </c>
      <c r="D24" s="7">
        <v>1</v>
      </c>
      <c r="E24" s="7">
        <v>1</v>
      </c>
      <c r="F24" s="6">
        <v>43</v>
      </c>
      <c r="G24" s="9">
        <v>9</v>
      </c>
      <c r="H24" s="15">
        <v>224941.82</v>
      </c>
      <c r="I24" s="16">
        <f>H24*1.46</f>
        <v>328415.05719999998</v>
      </c>
      <c r="J24" s="16">
        <f>H24*7</f>
        <v>1574592.74</v>
      </c>
      <c r="K24" s="16">
        <f t="shared" si="0"/>
        <v>2298905.4004000002</v>
      </c>
    </row>
    <row r="25" spans="1:11">
      <c r="A25" s="5"/>
      <c r="B25" s="10" t="s">
        <v>29</v>
      </c>
      <c r="C25" s="11">
        <v>210</v>
      </c>
      <c r="D25" s="12">
        <v>21</v>
      </c>
      <c r="E25" s="12">
        <v>21</v>
      </c>
      <c r="F25" s="11">
        <v>903</v>
      </c>
      <c r="G25" s="11">
        <v>189</v>
      </c>
      <c r="H25" s="17">
        <f>SUM(H4,H5,H6,H7,H8,H9,H10,H11,H12,H13,H14,H15,H16,H17,H18,H19,H20,H21,H22,H23,H24)</f>
        <v>4723778.22</v>
      </c>
      <c r="I25" s="16">
        <f>SUM(I4,I5,I6,I7,I8,I9,I10,I11,I12,I13,I14,I15,I16,I18,I17,I19,I20,I21,I22,I23,I24)</f>
        <v>6896716.2011999981</v>
      </c>
      <c r="J25" s="16">
        <f>J24+J23+J22+J21+J20+J19+J18+J17+J16+J15+J14+J13+J12+J11+J10+J9+J8+J7+J6+J5+J4</f>
        <v>33066447.539999984</v>
      </c>
      <c r="K25" s="16">
        <f>K24+K23+K22+K21+K20+K19+K18+K17+K16+K15+K14+K13+K12+K11+K10+K9+K8+K7+K6+K5+K4</f>
        <v>48277013.408399999</v>
      </c>
    </row>
    <row r="27" spans="1:11">
      <c r="H27" s="26" t="s">
        <v>37</v>
      </c>
      <c r="I27" s="26" t="s">
        <v>36</v>
      </c>
      <c r="J27" s="27" t="s">
        <v>39</v>
      </c>
      <c r="K27" s="27" t="s">
        <v>38</v>
      </c>
    </row>
    <row r="28" spans="1:11">
      <c r="G28" s="23" t="s">
        <v>33</v>
      </c>
      <c r="H28" s="18">
        <v>4723778.22</v>
      </c>
      <c r="I28" s="19">
        <v>6896716.2000000002</v>
      </c>
      <c r="J28" s="18">
        <v>33006447.539999999</v>
      </c>
      <c r="K28" s="18">
        <v>48277013.409999996</v>
      </c>
    </row>
    <row r="29" spans="1:11">
      <c r="G29" s="24" t="s">
        <v>34</v>
      </c>
      <c r="H29" s="18">
        <v>4723778.22</v>
      </c>
      <c r="I29" s="19">
        <v>6896716.2000000002</v>
      </c>
      <c r="J29" s="18">
        <v>33006447.539999999</v>
      </c>
      <c r="K29" s="18">
        <v>48277013.409999996</v>
      </c>
    </row>
    <row r="30" spans="1:11">
      <c r="G30" s="25" t="s">
        <v>35</v>
      </c>
      <c r="H30" s="18">
        <v>4723778.22</v>
      </c>
      <c r="I30" s="19">
        <v>6896716.2000000002</v>
      </c>
      <c r="J30" s="18">
        <v>33006447.539999999</v>
      </c>
      <c r="K30" s="18">
        <v>48277013.409999996</v>
      </c>
    </row>
    <row r="31" spans="1:11">
      <c r="H31" s="20">
        <f>SUM(H28,H29,H30)</f>
        <v>14171334.66</v>
      </c>
      <c r="I31" s="21">
        <f>I30+I29+I28</f>
        <v>20690148.600000001</v>
      </c>
      <c r="J31" s="20">
        <f>J30+J29+J28</f>
        <v>99019342.620000005</v>
      </c>
      <c r="K31" s="20">
        <f>K30+K29+K28</f>
        <v>144831040.22999999</v>
      </c>
    </row>
    <row r="35" spans="1:3" ht="51">
      <c r="B35" s="28" t="s">
        <v>40</v>
      </c>
      <c r="C35" s="29" t="s">
        <v>41</v>
      </c>
    </row>
    <row r="36" spans="1:3">
      <c r="B36" s="28"/>
      <c r="C36" s="29"/>
    </row>
    <row r="37" spans="1:3">
      <c r="A37" s="30" t="s">
        <v>42</v>
      </c>
      <c r="B37" s="30"/>
      <c r="C37" s="30"/>
    </row>
    <row r="38" spans="1:3">
      <c r="B38" s="28"/>
      <c r="C38" s="29"/>
    </row>
    <row r="39" spans="1:3">
      <c r="A39" s="31" t="s">
        <v>43</v>
      </c>
      <c r="B39" s="31"/>
      <c r="C39" s="32"/>
    </row>
    <row r="40" spans="1:3">
      <c r="A40" s="33"/>
      <c r="B40" s="33"/>
      <c r="C40" s="33"/>
    </row>
    <row r="41" spans="1:3" ht="34">
      <c r="A41" s="34">
        <v>1</v>
      </c>
      <c r="B41" s="35" t="s">
        <v>44</v>
      </c>
      <c r="C41" s="36">
        <v>10</v>
      </c>
    </row>
    <row r="42" spans="1:3" ht="34">
      <c r="A42" s="34">
        <v>2</v>
      </c>
      <c r="B42" s="35" t="s">
        <v>45</v>
      </c>
      <c r="C42" s="36">
        <v>3</v>
      </c>
    </row>
    <row r="43" spans="1:3">
      <c r="A43" s="34">
        <v>3</v>
      </c>
      <c r="B43" s="37" t="s">
        <v>46</v>
      </c>
      <c r="C43" s="36">
        <v>7</v>
      </c>
    </row>
    <row r="44" spans="1:3">
      <c r="A44" s="34">
        <v>4</v>
      </c>
      <c r="B44" s="38" t="s">
        <v>47</v>
      </c>
      <c r="C44" s="36">
        <v>5</v>
      </c>
    </row>
    <row r="45" spans="1:3">
      <c r="A45" s="34">
        <v>5</v>
      </c>
      <c r="B45" s="37" t="s">
        <v>48</v>
      </c>
      <c r="C45" s="36">
        <v>7</v>
      </c>
    </row>
    <row r="46" spans="1:3">
      <c r="A46" s="34">
        <v>6</v>
      </c>
      <c r="B46" s="39" t="s">
        <v>49</v>
      </c>
      <c r="C46" s="36">
        <v>7</v>
      </c>
    </row>
    <row r="47" spans="1:3" ht="34">
      <c r="A47" s="34">
        <v>7</v>
      </c>
      <c r="B47" s="40" t="s">
        <v>50</v>
      </c>
      <c r="C47" s="36">
        <v>5</v>
      </c>
    </row>
    <row r="48" spans="1:3" ht="17">
      <c r="A48" s="34">
        <v>8</v>
      </c>
      <c r="B48" s="40" t="s">
        <v>51</v>
      </c>
      <c r="C48" s="36">
        <v>5</v>
      </c>
    </row>
    <row r="49" spans="1:8">
      <c r="A49" s="41" t="s">
        <v>52</v>
      </c>
      <c r="B49" s="41"/>
      <c r="C49" s="42">
        <f>SUM(C41:C48)</f>
        <v>49</v>
      </c>
    </row>
    <row r="53" spans="1:8">
      <c r="A53" s="43" t="s">
        <v>53</v>
      </c>
      <c r="B53" s="44"/>
      <c r="C53" s="44"/>
      <c r="D53" s="44"/>
      <c r="E53" s="44"/>
      <c r="F53" s="44"/>
      <c r="G53" s="44"/>
      <c r="H53" s="44"/>
    </row>
    <row r="54" spans="1:8">
      <c r="A54" s="44"/>
      <c r="B54" s="44"/>
      <c r="C54" s="44"/>
      <c r="D54" s="44"/>
      <c r="E54" s="44"/>
      <c r="F54" s="44"/>
      <c r="G54" s="44"/>
      <c r="H54" s="44"/>
    </row>
    <row r="55" spans="1:8">
      <c r="A55" s="44"/>
      <c r="B55" s="44"/>
      <c r="C55" s="44"/>
      <c r="D55" s="44"/>
      <c r="E55" s="44"/>
      <c r="F55" s="44"/>
      <c r="G55" s="44"/>
      <c r="H55" s="44"/>
    </row>
    <row r="56" spans="1:8">
      <c r="A56" s="44"/>
      <c r="B56" s="44"/>
      <c r="C56" s="44"/>
      <c r="D56" s="44"/>
      <c r="E56" s="44"/>
      <c r="F56" s="44"/>
      <c r="G56" s="44"/>
      <c r="H56" s="44"/>
    </row>
    <row r="57" spans="1:8">
      <c r="A57" s="44"/>
      <c r="B57" s="44"/>
      <c r="C57" s="44"/>
      <c r="D57" s="44"/>
      <c r="E57" s="44"/>
      <c r="F57" s="44"/>
      <c r="G57" s="44"/>
      <c r="H57" s="44"/>
    </row>
    <row r="58" spans="1:8" ht="24">
      <c r="A58" s="45" t="s">
        <v>54</v>
      </c>
      <c r="B58" s="46"/>
      <c r="C58" s="47" t="s">
        <v>55</v>
      </c>
      <c r="D58" s="48"/>
      <c r="E58" s="48"/>
      <c r="F58" s="49"/>
    </row>
    <row r="59" spans="1:8">
      <c r="A59" s="50" t="s">
        <v>56</v>
      </c>
      <c r="B59" s="51"/>
      <c r="C59" s="52">
        <f>'[1]Cover Page'!A58</f>
        <v>0</v>
      </c>
      <c r="D59" s="53"/>
      <c r="E59" s="53"/>
      <c r="F59" s="54"/>
      <c r="H59" s="55" t="s">
        <v>57</v>
      </c>
    </row>
    <row r="60" spans="1:8">
      <c r="A60" s="56"/>
      <c r="B60" s="57"/>
      <c r="C60" s="58" t="e">
        <f>'[1]Cover Page'!#REF!</f>
        <v>#REF!</v>
      </c>
      <c r="D60" s="59"/>
      <c r="E60" s="59"/>
      <c r="F60" s="60"/>
    </row>
    <row r="61" spans="1:8">
      <c r="A61" s="61"/>
      <c r="B61" s="59" t="s">
        <v>58</v>
      </c>
      <c r="C61" s="59"/>
      <c r="D61" s="59"/>
      <c r="E61" s="62"/>
      <c r="F61" s="63"/>
    </row>
    <row r="62" spans="1:8">
      <c r="A62" s="64" t="s">
        <v>59</v>
      </c>
      <c r="B62" s="65" t="s">
        <v>60</v>
      </c>
      <c r="C62" s="64" t="s">
        <v>61</v>
      </c>
      <c r="D62" s="64" t="s">
        <v>62</v>
      </c>
      <c r="E62" s="64" t="s">
        <v>63</v>
      </c>
      <c r="F62" s="64" t="s">
        <v>64</v>
      </c>
      <c r="G62" s="66" t="s">
        <v>65</v>
      </c>
      <c r="H62" s="66" t="s">
        <v>66</v>
      </c>
    </row>
    <row r="63" spans="1:8">
      <c r="A63" s="67" t="s">
        <v>67</v>
      </c>
      <c r="B63" s="68" t="s">
        <v>68</v>
      </c>
      <c r="C63" s="69"/>
      <c r="D63" s="69"/>
      <c r="E63" s="69"/>
      <c r="F63" s="70"/>
    </row>
    <row r="64" spans="1:8">
      <c r="A64" s="67" t="s">
        <v>69</v>
      </c>
      <c r="B64" s="68" t="s">
        <v>70</v>
      </c>
      <c r="C64" s="69" t="s">
        <v>71</v>
      </c>
      <c r="D64" s="69"/>
      <c r="E64" s="69"/>
      <c r="F64" s="70"/>
    </row>
    <row r="65" spans="1:9" ht="56">
      <c r="A65" s="71" t="s">
        <v>72</v>
      </c>
      <c r="B65" s="72" t="s">
        <v>73</v>
      </c>
      <c r="C65" s="73" t="s">
        <v>74</v>
      </c>
      <c r="D65" s="74">
        <f>3117.466/3</f>
        <v>1039.1553333333334</v>
      </c>
      <c r="E65" s="75">
        <f>F70+F78+F84+F85+F95+F96+F97+F98</f>
        <v>7913.7688962962948</v>
      </c>
      <c r="F65" s="73">
        <f>E70+E78+E84+E85</f>
        <v>123566.94464</v>
      </c>
    </row>
    <row r="66" spans="1:9">
      <c r="A66" s="67" t="s">
        <v>69</v>
      </c>
      <c r="B66" s="68" t="s">
        <v>70</v>
      </c>
      <c r="C66" s="69" t="s">
        <v>75</v>
      </c>
      <c r="D66" s="69"/>
      <c r="E66" s="69"/>
      <c r="F66" s="70"/>
    </row>
    <row r="67" spans="1:9" ht="70">
      <c r="A67" s="71" t="s">
        <v>72</v>
      </c>
      <c r="B67" s="72" t="s">
        <v>76</v>
      </c>
      <c r="C67" s="73" t="s">
        <v>74</v>
      </c>
      <c r="D67" s="74">
        <f>3117.466/3</f>
        <v>1039.1553333333334</v>
      </c>
      <c r="E67" s="74"/>
      <c r="F67" s="73"/>
    </row>
    <row r="68" spans="1:9">
      <c r="A68" s="76"/>
      <c r="B68" s="77" t="s">
        <v>77</v>
      </c>
      <c r="C68" s="78"/>
      <c r="D68" s="78"/>
      <c r="E68" s="79" t="s">
        <v>78</v>
      </c>
      <c r="F68" s="80" t="s">
        <v>79</v>
      </c>
      <c r="G68" s="81" t="s">
        <v>80</v>
      </c>
      <c r="H68" s="81" t="s">
        <v>81</v>
      </c>
    </row>
    <row r="69" spans="1:9" ht="17" thickBot="1">
      <c r="A69" s="82"/>
      <c r="B69" s="83" t="s">
        <v>82</v>
      </c>
      <c r="C69" s="84"/>
      <c r="D69" s="84"/>
      <c r="E69" s="85"/>
      <c r="F69" s="85"/>
      <c r="G69" s="86" t="s">
        <v>74</v>
      </c>
      <c r="H69" s="86" t="s">
        <v>74</v>
      </c>
    </row>
    <row r="70" spans="1:9" ht="32">
      <c r="A70" s="87"/>
      <c r="B70" s="88" t="s">
        <v>83</v>
      </c>
      <c r="C70" s="89" t="s">
        <v>74</v>
      </c>
      <c r="D70" s="90">
        <f>3117.466/3</f>
        <v>1039.1553333333334</v>
      </c>
      <c r="E70" s="91">
        <f>D70*G70</f>
        <v>118796.23770666667</v>
      </c>
      <c r="F70" s="92">
        <f>D70*H70</f>
        <v>6962.3407333333334</v>
      </c>
      <c r="G70" s="93">
        <v>114.32</v>
      </c>
      <c r="H70" s="94">
        <v>6.7</v>
      </c>
      <c r="I70" s="95" t="s">
        <v>84</v>
      </c>
    </row>
    <row r="71" spans="1:9" ht="64">
      <c r="A71" s="96"/>
      <c r="B71" s="97" t="s">
        <v>85</v>
      </c>
      <c r="C71" s="98" t="s">
        <v>86</v>
      </c>
      <c r="D71" s="97" t="s">
        <v>87</v>
      </c>
      <c r="E71" s="97" t="s">
        <v>88</v>
      </c>
      <c r="F71" s="98" t="s">
        <v>89</v>
      </c>
      <c r="G71" s="98" t="s">
        <v>90</v>
      </c>
      <c r="H71" s="97"/>
      <c r="I71" s="99"/>
    </row>
    <row r="72" spans="1:9" ht="49" thickBot="1">
      <c r="A72" s="100"/>
      <c r="B72" s="101" t="s">
        <v>91</v>
      </c>
      <c r="C72" s="102">
        <v>25</v>
      </c>
      <c r="D72" s="103">
        <f>3117.466/3</f>
        <v>1039.1553333333334</v>
      </c>
      <c r="E72" s="102">
        <f>D72/C72</f>
        <v>41.566213333333337</v>
      </c>
      <c r="F72" s="104">
        <f>C72*8</f>
        <v>200</v>
      </c>
      <c r="G72" s="105">
        <f>D72/F72</f>
        <v>5.1957766666666672</v>
      </c>
      <c r="H72" s="106" t="s">
        <v>92</v>
      </c>
      <c r="I72" s="107"/>
    </row>
    <row r="73" spans="1:9">
      <c r="B73" s="66"/>
    </row>
    <row r="74" spans="1:9" ht="78">
      <c r="A74" s="108"/>
      <c r="B74" s="97" t="s">
        <v>93</v>
      </c>
      <c r="C74" s="109" t="s">
        <v>94</v>
      </c>
      <c r="D74" s="109" t="s">
        <v>95</v>
      </c>
      <c r="E74" s="109" t="s">
        <v>96</v>
      </c>
      <c r="F74" s="98" t="s">
        <v>97</v>
      </c>
      <c r="G74" s="98" t="s">
        <v>98</v>
      </c>
      <c r="H74" s="98" t="s">
        <v>99</v>
      </c>
    </row>
    <row r="75" spans="1:9">
      <c r="A75" s="110"/>
      <c r="B75" s="102" t="s">
        <v>100</v>
      </c>
      <c r="C75" s="111">
        <v>11.5</v>
      </c>
      <c r="D75" s="112">
        <v>25</v>
      </c>
      <c r="E75" s="111">
        <f>D75*C75</f>
        <v>287.5</v>
      </c>
      <c r="F75" s="103">
        <f>3117.466/3</f>
        <v>1039.1553333333334</v>
      </c>
      <c r="G75" s="113">
        <f>F75*E75</f>
        <v>298757.15833333333</v>
      </c>
      <c r="H75" s="114">
        <f>E75*8</f>
        <v>2300</v>
      </c>
    </row>
    <row r="77" spans="1:9" ht="32">
      <c r="A77" s="97"/>
      <c r="B77" s="97" t="s">
        <v>101</v>
      </c>
      <c r="C77" s="97" t="s">
        <v>102</v>
      </c>
      <c r="D77" s="98" t="s">
        <v>103</v>
      </c>
      <c r="E77" s="97" t="s">
        <v>104</v>
      </c>
      <c r="F77" s="97" t="s">
        <v>105</v>
      </c>
      <c r="G77" s="97"/>
      <c r="H77" s="97"/>
    </row>
    <row r="78" spans="1:9">
      <c r="A78" s="100"/>
      <c r="B78" s="102" t="s">
        <v>106</v>
      </c>
      <c r="C78" s="115">
        <v>13849</v>
      </c>
      <c r="D78" s="115">
        <f>C78/30</f>
        <v>461.63333333333333</v>
      </c>
      <c r="E78" s="116">
        <f>D78*7</f>
        <v>3231.4333333333334</v>
      </c>
      <c r="F78" s="116">
        <f>E78/18</f>
        <v>179.52407407407406</v>
      </c>
      <c r="G78" s="100"/>
      <c r="H78" s="100"/>
    </row>
    <row r="79" spans="1:9">
      <c r="A79" s="117" t="s">
        <v>107</v>
      </c>
      <c r="B79" s="118"/>
      <c r="C79" s="118"/>
      <c r="D79" s="118"/>
      <c r="E79" s="118"/>
      <c r="F79" s="118"/>
      <c r="G79" s="118"/>
      <c r="H79" s="118"/>
    </row>
    <row r="80" spans="1:9">
      <c r="A80" s="118"/>
      <c r="B80" s="118"/>
      <c r="C80" s="118"/>
      <c r="D80" s="118"/>
      <c r="E80" s="118"/>
      <c r="F80" s="118"/>
      <c r="G80" s="118"/>
      <c r="H80" s="118"/>
    </row>
    <row r="81" spans="1:9">
      <c r="A81" s="118"/>
      <c r="B81" s="118"/>
      <c r="C81" s="118"/>
      <c r="D81" s="118"/>
      <c r="E81" s="118"/>
      <c r="F81" s="118"/>
      <c r="G81" s="118"/>
      <c r="H81" s="118"/>
    </row>
    <row r="82" spans="1:9">
      <c r="A82" s="119" t="s">
        <v>69</v>
      </c>
      <c r="B82" s="120"/>
      <c r="C82" s="78"/>
      <c r="D82" s="78"/>
      <c r="E82" s="79" t="s">
        <v>78</v>
      </c>
      <c r="F82" s="80" t="s">
        <v>79</v>
      </c>
      <c r="G82" s="121" t="s">
        <v>65</v>
      </c>
      <c r="H82" s="121" t="s">
        <v>108</v>
      </c>
    </row>
    <row r="83" spans="1:9">
      <c r="A83" s="76"/>
      <c r="B83" s="122" t="s">
        <v>109</v>
      </c>
      <c r="C83" s="123" t="s">
        <v>61</v>
      </c>
      <c r="D83" s="123" t="s">
        <v>62</v>
      </c>
      <c r="E83" s="85"/>
      <c r="F83" s="85"/>
      <c r="G83" s="121" t="s">
        <v>110</v>
      </c>
      <c r="H83" s="121" t="s">
        <v>111</v>
      </c>
    </row>
    <row r="84" spans="1:9" ht="33" thickBot="1">
      <c r="A84" s="124"/>
      <c r="B84" s="125" t="s">
        <v>112</v>
      </c>
      <c r="C84" s="126" t="s">
        <v>113</v>
      </c>
      <c r="D84" s="103">
        <v>83.52</v>
      </c>
      <c r="E84" s="127">
        <f>D84*G84</f>
        <v>854.40959999999995</v>
      </c>
      <c r="F84" s="128">
        <f>E84/18</f>
        <v>47.467199999999998</v>
      </c>
      <c r="G84" s="129">
        <v>10.23</v>
      </c>
      <c r="H84" s="130">
        <v>0.6</v>
      </c>
    </row>
    <row r="85" spans="1:9">
      <c r="A85" s="110"/>
      <c r="B85" s="131" t="s">
        <v>114</v>
      </c>
      <c r="C85" s="131" t="s">
        <v>113</v>
      </c>
      <c r="D85" s="112">
        <v>83.52</v>
      </c>
      <c r="E85" s="132">
        <f>D85*G85</f>
        <v>684.86399999999992</v>
      </c>
      <c r="F85" s="132">
        <f>E85/18</f>
        <v>38.047999999999995</v>
      </c>
      <c r="G85" s="133">
        <v>8.1999999999999993</v>
      </c>
      <c r="H85" s="134">
        <v>0.48</v>
      </c>
      <c r="I85" s="135" t="s">
        <v>115</v>
      </c>
    </row>
    <row r="86" spans="1:9" ht="80">
      <c r="A86" s="97"/>
      <c r="B86" s="97" t="s">
        <v>101</v>
      </c>
      <c r="C86" s="97" t="s">
        <v>102</v>
      </c>
      <c r="D86" s="98" t="s">
        <v>103</v>
      </c>
      <c r="E86" s="97" t="s">
        <v>104</v>
      </c>
      <c r="F86" s="98" t="s">
        <v>116</v>
      </c>
      <c r="G86" s="123" t="s">
        <v>62</v>
      </c>
      <c r="H86" s="98" t="s">
        <v>117</v>
      </c>
      <c r="I86" s="136"/>
    </row>
    <row r="87" spans="1:9">
      <c r="A87" s="100"/>
      <c r="B87" s="137" t="s">
        <v>118</v>
      </c>
      <c r="C87" s="115">
        <v>9249</v>
      </c>
      <c r="D87" s="115">
        <v>308</v>
      </c>
      <c r="E87" s="116">
        <f>D87*7</f>
        <v>2156</v>
      </c>
      <c r="F87" s="100">
        <v>50</v>
      </c>
      <c r="G87" s="103">
        <v>83.52</v>
      </c>
      <c r="H87" s="138">
        <f>G87/F87</f>
        <v>1.6703999999999999</v>
      </c>
      <c r="I87" s="136"/>
    </row>
    <row r="88" spans="1:9">
      <c r="A88" s="110"/>
      <c r="B88" s="100" t="s">
        <v>119</v>
      </c>
      <c r="C88" s="115">
        <v>24439</v>
      </c>
      <c r="D88" s="115">
        <v>814</v>
      </c>
      <c r="E88" s="116">
        <f>D88*7</f>
        <v>5698</v>
      </c>
      <c r="F88" s="100">
        <v>50</v>
      </c>
      <c r="G88" s="103">
        <v>83.52</v>
      </c>
      <c r="H88" s="138">
        <f t="shared" ref="H88:H90" si="1">G88/F88</f>
        <v>1.6703999999999999</v>
      </c>
      <c r="I88" s="136"/>
    </row>
    <row r="89" spans="1:9">
      <c r="A89" s="110"/>
      <c r="B89" s="100" t="s">
        <v>120</v>
      </c>
      <c r="C89" s="115">
        <v>10063</v>
      </c>
      <c r="D89" s="115">
        <v>335</v>
      </c>
      <c r="E89" s="116">
        <f>D89*7</f>
        <v>2345</v>
      </c>
      <c r="F89" s="100">
        <v>50</v>
      </c>
      <c r="G89" s="103">
        <v>83.52</v>
      </c>
      <c r="H89" s="138">
        <f t="shared" si="1"/>
        <v>1.6703999999999999</v>
      </c>
      <c r="I89" s="136"/>
    </row>
    <row r="90" spans="1:9">
      <c r="A90" s="110"/>
      <c r="B90" s="100" t="s">
        <v>121</v>
      </c>
      <c r="C90" s="115">
        <v>9249</v>
      </c>
      <c r="D90" s="115">
        <v>308</v>
      </c>
      <c r="E90" s="116">
        <f>D90*7</f>
        <v>2156</v>
      </c>
      <c r="F90" s="100">
        <v>50</v>
      </c>
      <c r="G90" s="103">
        <v>83.52</v>
      </c>
      <c r="H90" s="138">
        <f t="shared" si="1"/>
        <v>1.6703999999999999</v>
      </c>
      <c r="I90" s="136"/>
    </row>
    <row r="91" spans="1:9">
      <c r="A91" s="117" t="s">
        <v>107</v>
      </c>
      <c r="B91" s="118"/>
      <c r="C91" s="118"/>
      <c r="D91" s="118"/>
      <c r="E91" s="118"/>
      <c r="F91" s="118"/>
      <c r="G91" s="118"/>
      <c r="H91" s="118"/>
      <c r="I91" s="136"/>
    </row>
    <row r="92" spans="1:9">
      <c r="A92" s="118"/>
      <c r="B92" s="118"/>
      <c r="C92" s="118"/>
      <c r="D92" s="118"/>
      <c r="E92" s="118"/>
      <c r="F92" s="118"/>
      <c r="G92" s="118"/>
      <c r="H92" s="118"/>
      <c r="I92" s="136"/>
    </row>
    <row r="93" spans="1:9" ht="17" thickBot="1">
      <c r="A93" s="118"/>
      <c r="B93" s="118"/>
      <c r="C93" s="118"/>
      <c r="D93" s="118"/>
      <c r="E93" s="118"/>
      <c r="F93" s="118"/>
      <c r="G93" s="118"/>
      <c r="H93" s="118"/>
      <c r="I93" s="139"/>
    </row>
    <row r="94" spans="1:9">
      <c r="E94" s="97" t="s">
        <v>104</v>
      </c>
      <c r="F94" s="97" t="s">
        <v>104</v>
      </c>
    </row>
    <row r="95" spans="1:9">
      <c r="E95" s="115">
        <v>2156</v>
      </c>
      <c r="F95" s="116">
        <f>E95/18</f>
        <v>119.77777777777777</v>
      </c>
    </row>
    <row r="96" spans="1:9">
      <c r="E96" s="115">
        <v>5698</v>
      </c>
      <c r="F96" s="116">
        <f>E96/18</f>
        <v>316.55555555555554</v>
      </c>
    </row>
    <row r="97" spans="5:6">
      <c r="E97" s="115">
        <v>2345</v>
      </c>
      <c r="F97" s="116">
        <f>E97/18</f>
        <v>130.27777777777777</v>
      </c>
    </row>
    <row r="98" spans="5:6">
      <c r="E98" s="115">
        <v>2156</v>
      </c>
      <c r="F98" s="116">
        <f>E98/18</f>
        <v>119.77777777777777</v>
      </c>
    </row>
  </sheetData>
  <mergeCells count="14">
    <mergeCell ref="I85:I93"/>
    <mergeCell ref="A91:H93"/>
    <mergeCell ref="A59:B60"/>
    <mergeCell ref="C59:F59"/>
    <mergeCell ref="C60:F60"/>
    <mergeCell ref="B61:D61"/>
    <mergeCell ref="I70:I72"/>
    <mergeCell ref="A79:H81"/>
    <mergeCell ref="B1:G2"/>
    <mergeCell ref="A37:C37"/>
    <mergeCell ref="A39:B39"/>
    <mergeCell ref="A40:C40"/>
    <mergeCell ref="A49:B49"/>
    <mergeCell ref="A53:H5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2023-05-19T23:08:47Z</dcterms:created>
  <dcterms:modified xsi:type="dcterms:W3CDTF">2023-05-19T23:36:20Z</dcterms:modified>
</cp:coreProperties>
</file>